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Lists" sheetId="2" state="visible" r:id="rId4"/>
    <sheet name="Responses" sheetId="3" state="visible" r:id="rId5"/>
    <sheet name="NPS Calculator" sheetId="4" state="visible" r:id="rId6"/>
    <sheet name="By Month" sheetId="5" state="visible" r:id="rId7"/>
    <sheet name="By Department" sheetId="6" state="visible" r:id="rId8"/>
    <sheet name="By Doctor" sheetId="7" state="visible" r:id="rId9"/>
    <sheet name="Driver Analysis" sheetId="8" state="visible" r:id="rId10"/>
    <sheet name="Detractor Tracker" sheetId="9" state="visible" r:id="rId11"/>
    <sheet name="Monthly Summary" sheetId="10" state="visible" r:id="rId12"/>
  </sheets>
  <definedNames>
    <definedName function="false" hidden="false" localSheetId="9" name="_xlnm.Print_Area" vbProcedure="false">'Monthly Summary'!$A$1:$I$35</definedName>
    <definedName function="false" hidden="true" localSheetId="2" name="_xlnm._FilterDatabase" vbProcedure="false">Responses!$A$1:$AB$1001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Rows 2 to 37 (IDs starting SAMPLE) are ILLUSTRATIVE sample data. Delete before use.</t>
        </r>
      </text>
    </comment>
  </commentList>
</comments>
</file>

<file path=xl/sharedStrings.xml><?xml version="1.0" encoding="utf-8"?>
<sst xmlns="http://schemas.openxmlformats.org/spreadsheetml/2006/main" count="637" uniqueCount="313">
  <si>
    <t xml:space="preserve">Patient Feedback NPS Calculator</t>
  </si>
  <si>
    <t xml:space="preserve">Companion workbook to the Patient Feedback and NPS Survey Template (Word).</t>
  </si>
  <si>
    <t xml:space="preserve">How to use</t>
  </si>
  <si>
    <t xml:space="preserve">1. Export responses from your survey tool (WhatsApp, SMS link, tablet, QR, phone or email) as a spreadsheet.</t>
  </si>
  <si>
    <t xml:space="preserve">2. Paste values (Paste special &gt; Values) into the Responses sheet, columns A, B and D to J and L to AA, starting at row 2. Do not paste over the grey formula columns C (Month), K (Category) and AB (Alert flag).</t>
  </si>
  <si>
    <t xml:space="preserve">3. Choose a month, setting and location at the top of NPS Calculator. All other sheets update automatically.</t>
  </si>
  <si>
    <t xml:space="preserve">4. Copy every row flagged ALERT into Detractor Tracker by typing its Response ID in column A. Date, setting, department, score, low drivers and reason fill in automatically.</t>
  </si>
  <si>
    <t xml:space="preserve">5. Each month, enter Surveys sent on By Month, pick the month on Monthly Summary, add Google ratings and write the three commentary boxes.</t>
  </si>
  <si>
    <t xml:space="preserve">6. Edit drop-down values (departments, doctors, channels, locations, root causes, status) on the Lists sheet.</t>
  </si>
  <si>
    <t xml:space="preserve">Colour legend</t>
  </si>
  <si>
    <t xml:space="preserve">Yellow cells are inputs: type or paste here.</t>
  </si>
  <si>
    <t xml:space="preserve">Grey cells are formulas: do not overwrite.</t>
  </si>
  <si>
    <t xml:space="preserve">Red, amber and green fills on Category and Alert are automatic conditional formatting.</t>
  </si>
  <si>
    <t xml:space="preserve">Rules and notes</t>
  </si>
  <si>
    <t xml:space="preserve">NPS = % Promoters (9 to 10) minus % Detractors (0 to 6), shown as a whole number from -100 to +100.</t>
  </si>
  <si>
    <t xml:space="preserve">Department and doctor NPS is shown only with 30 or more responses; below that the sheet shows n&lt;30. By Doctor uses a rolling 6 months from today.</t>
  </si>
  <si>
    <t xml:space="preserve">By Month covers the 12 months ending with the latest response date in the log.</t>
  </si>
  <si>
    <t xml:space="preserve">Driver ratings are 1 to 5. Leave a cell blank for NA; never type 0.</t>
  </si>
  <si>
    <t xml:space="preserve">Hours to first contact in Detractor Tracker are measured from midnight of the response date (the log stores dates, not times).</t>
  </si>
  <si>
    <t xml:space="preserve">Privacy: do not store patient names, phone numbers or other identifiers in this file. Use the Visit ID to look up the patient in your hospital system.</t>
  </si>
  <si>
    <t xml:space="preserve">Sample data</t>
  </si>
  <si>
    <t xml:space="preserve">Rows with Response IDs starting SAMPLE (Responses rows 2 to 37 and the matching Detractor Tracker rows) are ILLUSTRATIVE ONLY, as are the sample doctors, surveys-sent counts and Google ratings. Delete them before you start.</t>
  </si>
  <si>
    <t xml:space="preserve">Template by Gaurav Phogat, gauravphogat.com</t>
  </si>
  <si>
    <t xml:space="preserve">Departments</t>
  </si>
  <si>
    <t xml:space="preserve">Doctors (sample names: replace)</t>
  </si>
  <si>
    <t xml:space="preserve">Channels</t>
  </si>
  <si>
    <t xml:space="preserve">Root-cause categories</t>
  </si>
  <si>
    <t xml:space="preserve">Status</t>
  </si>
  <si>
    <t xml:space="preserve">Locations</t>
  </si>
  <si>
    <t xml:space="preserve">Month filter</t>
  </si>
  <si>
    <t xml:space="preserve">Setting filter</t>
  </si>
  <si>
    <t xml:space="preserve">Location filter</t>
  </si>
  <si>
    <t xml:space="preserve">Lists feed the drop-downs. Departments A2:A30, doctors B2:B200 and locations F2:F20 are editable (yellow). Doctor names are illustrative samples.</t>
  </si>
  <si>
    <t xml:space="preserve">General Medicine</t>
  </si>
  <si>
    <t xml:space="preserve">Dr Sample 1</t>
  </si>
  <si>
    <t xml:space="preserve">WhatsApp</t>
  </si>
  <si>
    <t xml:space="preserve">Waiting time</t>
  </si>
  <si>
    <t xml:space="preserve">Open</t>
  </si>
  <si>
    <t xml:space="preserve">Main Campus</t>
  </si>
  <si>
    <t xml:space="preserve">All</t>
  </si>
  <si>
    <t xml:space="preserve">Cardiology</t>
  </si>
  <si>
    <t xml:space="preserve">Dr Sample 2</t>
  </si>
  <si>
    <t xml:space="preserve">SMS</t>
  </si>
  <si>
    <t xml:space="preserve">Doctor communication</t>
  </si>
  <si>
    <t xml:space="preserve">Contacted</t>
  </si>
  <si>
    <t xml:space="preserve">City Clinic</t>
  </si>
  <si>
    <t xml:space="preserve">OPD</t>
  </si>
  <si>
    <t xml:space="preserve">Orthopaedics</t>
  </si>
  <si>
    <t xml:space="preserve">Dr Sample 3</t>
  </si>
  <si>
    <t xml:space="preserve">Tablet</t>
  </si>
  <si>
    <t xml:space="preserve">Nursing</t>
  </si>
  <si>
    <t xml:space="preserve">Resolved</t>
  </si>
  <si>
    <t xml:space="preserve">IPD</t>
  </si>
  <si>
    <t xml:space="preserve">Obstetrics and Gynaecology</t>
  </si>
  <si>
    <t xml:space="preserve">Dr Sample 4</t>
  </si>
  <si>
    <t xml:space="preserve">QR</t>
  </si>
  <si>
    <t xml:space="preserve">Front desk and billing staff</t>
  </si>
  <si>
    <t xml:space="preserve">Unreachable</t>
  </si>
  <si>
    <t xml:space="preserve">Day-7</t>
  </si>
  <si>
    <t xml:space="preserve">Paediatrics</t>
  </si>
  <si>
    <t xml:space="preserve">Dr Sample 5</t>
  </si>
  <si>
    <t xml:space="preserve">Phone</t>
  </si>
  <si>
    <t xml:space="preserve">Billing clarity and charges</t>
  </si>
  <si>
    <t xml:space="preserve">General Surgery</t>
  </si>
  <si>
    <t xml:space="preserve">Dr Sample 6</t>
  </si>
  <si>
    <t xml:space="preserve">Email</t>
  </si>
  <si>
    <t xml:space="preserve">Insurance/TPA</t>
  </si>
  <si>
    <t xml:space="preserve">Oncology</t>
  </si>
  <si>
    <t xml:space="preserve">Dr Sample 7</t>
  </si>
  <si>
    <t xml:space="preserve">Cleanliness</t>
  </si>
  <si>
    <t xml:space="preserve">Nephrology</t>
  </si>
  <si>
    <t xml:space="preserve">Dr Sample 8</t>
  </si>
  <si>
    <t xml:space="preserve">Food</t>
  </si>
  <si>
    <t xml:space="preserve">Neurology</t>
  </si>
  <si>
    <t xml:space="preserve">Discharge process</t>
  </si>
  <si>
    <t xml:space="preserve">ENT</t>
  </si>
  <si>
    <t xml:space="preserve">Appointment booking</t>
  </si>
  <si>
    <t xml:space="preserve">Ophthalmology</t>
  </si>
  <si>
    <t xml:space="preserve">Facilities and parking</t>
  </si>
  <si>
    <t xml:space="preserve">Dermatology</t>
  </si>
  <si>
    <t xml:space="preserve">Other</t>
  </si>
  <si>
    <t xml:space="preserve">Health Check</t>
  </si>
  <si>
    <t xml:space="preserve">Radiology</t>
  </si>
  <si>
    <t xml:space="preserve">Laboratory</t>
  </si>
  <si>
    <t xml:space="preserve">Emergency</t>
  </si>
  <si>
    <t xml:space="preserve">Response ID</t>
  </si>
  <si>
    <t xml:space="preserve">Date (dd-mm-yyyy)</t>
  </si>
  <si>
    <t xml:space="preserve">Month</t>
  </si>
  <si>
    <t xml:space="preserve">Visit ID</t>
  </si>
  <si>
    <t xml:space="preserve">Setting (OPD / IPD / Day-7)</t>
  </si>
  <si>
    <t xml:space="preserve">Location</t>
  </si>
  <si>
    <t xml:space="preserve">Department</t>
  </si>
  <si>
    <t xml:space="preserve">Doctor</t>
  </si>
  <si>
    <t xml:space="preserve">Channel</t>
  </si>
  <si>
    <t xml:space="preserve">NPS score 0 to 10</t>
  </si>
  <si>
    <t xml:space="preserve">Category</t>
  </si>
  <si>
    <t xml:space="preserve">Reason (open text)</t>
  </si>
  <si>
    <t xml:space="preserve">Booking/Admission (1 to 5)</t>
  </si>
  <si>
    <t xml:space="preserve">Waiting time (1 to 5)</t>
  </si>
  <si>
    <t xml:space="preserve">Doctor communication (1 to 5)</t>
  </si>
  <si>
    <t xml:space="preserve">Time to ask questions (1 to 5)</t>
  </si>
  <si>
    <t xml:space="preserve">Front desk and billing staff (1 to 5)</t>
  </si>
  <si>
    <t xml:space="preserve">Billing clarity (1 to 5)</t>
  </si>
  <si>
    <t xml:space="preserve">Cleanliness (1 to 5)</t>
  </si>
  <si>
    <t xml:space="preserve">Nursing responsiveness (IPD, 1 to 5)</t>
  </si>
  <si>
    <t xml:space="preserve">Nursing courtesy (IPD, 1 to 5)</t>
  </si>
  <si>
    <t xml:space="preserve">Food (IPD, 1 to 5)</t>
  </si>
  <si>
    <t xml:space="preserve">Insurance/TPA (IPD, 1 to 5)</t>
  </si>
  <si>
    <t xml:space="preserve">Discharge process (IPD, 1 to 5)</t>
  </si>
  <si>
    <t xml:space="preserve">Discharge instructions (IPD, 1 to 5)</t>
  </si>
  <si>
    <t xml:space="preserve">Staff to thank (text)</t>
  </si>
  <si>
    <t xml:space="preserve">Contact requested (Yes/No)</t>
  </si>
  <si>
    <t xml:space="preserve">Alert flag</t>
  </si>
  <si>
    <t xml:space="preserve">SAMPLE-001</t>
  </si>
  <si>
    <t xml:space="preserve">V-SAMPLE-001</t>
  </si>
  <si>
    <t xml:space="preserve">Doctor was good, billing took time</t>
  </si>
  <si>
    <t xml:space="preserve">No</t>
  </si>
  <si>
    <t xml:space="preserve">SAMPLE-002</t>
  </si>
  <si>
    <t xml:space="preserve">V-SAMPLE-002</t>
  </si>
  <si>
    <t xml:space="preserve">Fine overall, parking was difficult</t>
  </si>
  <si>
    <t xml:space="preserve">SAMPLE-003</t>
  </si>
  <si>
    <t xml:space="preserve">V-SAMPLE-003</t>
  </si>
  <si>
    <t xml:space="preserve">Waited over an hour past my appointment</t>
  </si>
  <si>
    <t xml:space="preserve">SAMPLE-004</t>
  </si>
  <si>
    <t xml:space="preserve">V-SAMPLE-004</t>
  </si>
  <si>
    <t xml:space="preserve">Doctor explained everything clearly</t>
  </si>
  <si>
    <t xml:space="preserve">SAMPLE-005</t>
  </si>
  <si>
    <t xml:space="preserve">V-SAMPLE-005</t>
  </si>
  <si>
    <t xml:space="preserve">Good care but long wait</t>
  </si>
  <si>
    <t xml:space="preserve">SAMPLE-006</t>
  </si>
  <si>
    <t xml:space="preserve">V-SAMPLE-006</t>
  </si>
  <si>
    <t xml:space="preserve">Discharge took the whole day</t>
  </si>
  <si>
    <t xml:space="preserve">Yes</t>
  </si>
  <si>
    <t xml:space="preserve">SAMPLE-007</t>
  </si>
  <si>
    <t xml:space="preserve">V-SAMPLE-007</t>
  </si>
  <si>
    <t xml:space="preserve">Friendly staff throughout</t>
  </si>
  <si>
    <t xml:space="preserve">SAMPLE-008</t>
  </si>
  <si>
    <t xml:space="preserve">V-SAMPLE-008</t>
  </si>
  <si>
    <t xml:space="preserve">Room was clean, food could be better</t>
  </si>
  <si>
    <t xml:space="preserve">SAMPLE-009</t>
  </si>
  <si>
    <t xml:space="preserve">V-SAMPLE-009</t>
  </si>
  <si>
    <t xml:space="preserve">SAMPLE-010</t>
  </si>
  <si>
    <t xml:space="preserve">V-SAMPLE-010</t>
  </si>
  <si>
    <t xml:space="preserve">Bill was higher than the estimate</t>
  </si>
  <si>
    <t xml:space="preserve">SAMPLE-011</t>
  </si>
  <si>
    <t xml:space="preserve">V-SAMPLE-011</t>
  </si>
  <si>
    <t xml:space="preserve">SAMPLE-012</t>
  </si>
  <si>
    <t xml:space="preserve">V-SAMPLE-012</t>
  </si>
  <si>
    <t xml:space="preserve">Quick and well organised visit</t>
  </si>
  <si>
    <t xml:space="preserve">SAMPLE-013</t>
  </si>
  <si>
    <t xml:space="preserve">V-SAMPLE-013</t>
  </si>
  <si>
    <t xml:space="preserve">SAMPLE-014</t>
  </si>
  <si>
    <t xml:space="preserve">V-SAMPLE-014</t>
  </si>
  <si>
    <t xml:space="preserve">SAMPLE-015</t>
  </si>
  <si>
    <t xml:space="preserve">V-SAMPLE-015</t>
  </si>
  <si>
    <t xml:space="preserve">SAMPLE-016</t>
  </si>
  <si>
    <t xml:space="preserve">V-SAMPLE-016</t>
  </si>
  <si>
    <t xml:space="preserve">SAMPLE-017</t>
  </si>
  <si>
    <t xml:space="preserve">V-SAMPLE-017</t>
  </si>
  <si>
    <t xml:space="preserve">SAMPLE-018</t>
  </si>
  <si>
    <t xml:space="preserve">V-SAMPLE-018</t>
  </si>
  <si>
    <t xml:space="preserve">Smooth discharge and clear instructions</t>
  </si>
  <si>
    <t xml:space="preserve">SAMPLE-019</t>
  </si>
  <si>
    <t xml:space="preserve">V-SAMPLE-019</t>
  </si>
  <si>
    <t xml:space="preserve">SAMPLE-020</t>
  </si>
  <si>
    <t xml:space="preserve">V-SAMPLE-020</t>
  </si>
  <si>
    <t xml:space="preserve">SAMPLE-021</t>
  </si>
  <si>
    <t xml:space="preserve">V-SAMPLE-021</t>
  </si>
  <si>
    <t xml:space="preserve">SAMPLE-022</t>
  </si>
  <si>
    <t xml:space="preserve">V-SAMPLE-022</t>
  </si>
  <si>
    <t xml:space="preserve">SAMPLE-023</t>
  </si>
  <si>
    <t xml:space="preserve">V-SAMPLE-023</t>
  </si>
  <si>
    <t xml:space="preserve">SAMPLE-024</t>
  </si>
  <si>
    <t xml:space="preserve">V-SAMPLE-024</t>
  </si>
  <si>
    <t xml:space="preserve">SAMPLE-025</t>
  </si>
  <si>
    <t xml:space="preserve">V-SAMPLE-025</t>
  </si>
  <si>
    <t xml:space="preserve">Nurses were very caring</t>
  </si>
  <si>
    <t xml:space="preserve">SAMPLE-026</t>
  </si>
  <si>
    <t xml:space="preserve">V-SAMPLE-026</t>
  </si>
  <si>
    <t xml:space="preserve">SAMPLE-027</t>
  </si>
  <si>
    <t xml:space="preserve">V-SAMPLE-027</t>
  </si>
  <si>
    <t xml:space="preserve">SAMPLE-028</t>
  </si>
  <si>
    <t xml:space="preserve">V-SAMPLE-028</t>
  </si>
  <si>
    <t xml:space="preserve">SAMPLE-029</t>
  </si>
  <si>
    <t xml:space="preserve">V-SAMPLE-029</t>
  </si>
  <si>
    <t xml:space="preserve">SAMPLE-030</t>
  </si>
  <si>
    <t xml:space="preserve">V-SAMPLE-030</t>
  </si>
  <si>
    <t xml:space="preserve">SAMPLE-031</t>
  </si>
  <si>
    <t xml:space="preserve">V-SAMPLE-031</t>
  </si>
  <si>
    <t xml:space="preserve">Sister Mary (Ward 3)</t>
  </si>
  <si>
    <t xml:space="preserve">SAMPLE-032</t>
  </si>
  <si>
    <t xml:space="preserve">V-SAMPLE-032</t>
  </si>
  <si>
    <t xml:space="preserve">SAMPLE-033</t>
  </si>
  <si>
    <t xml:space="preserve">V-SAMPLE-033</t>
  </si>
  <si>
    <t xml:space="preserve">SAMPLE-034</t>
  </si>
  <si>
    <t xml:space="preserve">V-SAMPLE-034</t>
  </si>
  <si>
    <t xml:space="preserve">SAMPLE-035</t>
  </si>
  <si>
    <t xml:space="preserve">V-SAMPLE-035</t>
  </si>
  <si>
    <t xml:space="preserve">SAMPLE-036</t>
  </si>
  <si>
    <t xml:space="preserve">V-SAMPLE-036</t>
  </si>
  <si>
    <t xml:space="preserve">Night nursing team</t>
  </si>
  <si>
    <t xml:space="preserve">NPS Calculator</t>
  </si>
  <si>
    <t xml:space="preserve">Criterion used (formula)</t>
  </si>
  <si>
    <t xml:space="preserve">Month (yyyy-mm or All)</t>
  </si>
  <si>
    <t xml:space="preserve">Setting</t>
  </si>
  <si>
    <t xml:space="preserve">Total responses</t>
  </si>
  <si>
    <t xml:space="preserve">Promoters (9 to 10)</t>
  </si>
  <si>
    <t xml:space="preserve">Passives (7 to 8)</t>
  </si>
  <si>
    <t xml:space="preserve">Detractors (0 to 6)</t>
  </si>
  <si>
    <t xml:space="preserve">% Promoters</t>
  </si>
  <si>
    <t xml:space="preserve">% Detractors</t>
  </si>
  <si>
    <t xml:space="preserve">NPS</t>
  </si>
  <si>
    <t xml:space="preserve">Reliability note</t>
  </si>
  <si>
    <t xml:space="preserve">Manual NPS calculator (quick use without the log)</t>
  </si>
  <si>
    <t xml:space="preserve">Promoters (count)</t>
  </si>
  <si>
    <t xml:space="preserve">Example: 120 / 50 / 30 gives NPS 45. Overwrite the yellow cells.</t>
  </si>
  <si>
    <t xml:space="preserve">Passives (count)</t>
  </si>
  <si>
    <t xml:space="preserve">Detractors (count)</t>
  </si>
  <si>
    <t xml:space="preserve">NPS by Month</t>
  </si>
  <si>
    <t xml:space="preserve">Last 12 months ending with the latest response date in the log. Surveys sent is a manual input (sample values are ILLUSTRATIVE).</t>
  </si>
  <si>
    <t xml:space="preserve">OPD responses</t>
  </si>
  <si>
    <t xml:space="preserve">OPD NPS</t>
  </si>
  <si>
    <t xml:space="preserve">IPD responses</t>
  </si>
  <si>
    <t xml:space="preserve">IPD NPS</t>
  </si>
  <si>
    <t xml:space="preserve">Overall responses</t>
  </si>
  <si>
    <t xml:space="preserve">Overall NPS</t>
  </si>
  <si>
    <t xml:space="preserve">Surveys sent (input)</t>
  </si>
  <si>
    <t xml:space="preserve">Response rate</t>
  </si>
  <si>
    <t xml:space="preserve">NPS by Department</t>
  </si>
  <si>
    <t xml:space="preserve">All responses in the log. NPS is shown only with 30 or more responses (otherwise n&lt;30). Rows follow Lists!A2:A30.</t>
  </si>
  <si>
    <t xml:space="preserve">Responses</t>
  </si>
  <si>
    <t xml:space="preserve">Promoters</t>
  </si>
  <si>
    <t xml:space="preserve">Passives</t>
  </si>
  <si>
    <t xml:space="preserve">Detractors</t>
  </si>
  <si>
    <t xml:space="preserve">Avg Doctor communication</t>
  </si>
  <si>
    <t xml:space="preserve">Avg Waiting time</t>
  </si>
  <si>
    <t xml:space="preserve">Avg Billing clarity</t>
  </si>
  <si>
    <t xml:space="preserve">Avg Cleanliness</t>
  </si>
  <si>
    <t xml:space="preserve">Avg Nursing responsiveness</t>
  </si>
  <si>
    <t xml:space="preserve">Avg Discharge process</t>
  </si>
  <si>
    <t xml:space="preserve">NPS by Doctor (rolling 6 months)</t>
  </si>
  <si>
    <t xml:space="preserve">For coaching and recognition, not for standalone performance decisions. NPS shown only with 30 or more responses. Rows follow Lists!B2:B61.</t>
  </si>
  <si>
    <t xml:space="preserve">Responses (6 months)</t>
  </si>
  <si>
    <t xml:space="preserve">Avg Time to ask questions</t>
  </si>
  <si>
    <t xml:space="preserve">Top comment theme (manual)</t>
  </si>
  <si>
    <t xml:space="preserve">Driver Analysis</t>
  </si>
  <si>
    <t xml:space="preserve">Largest gap between promoter and detractor averages = likely priority driver. All responses in the log; blank (NA) ratings are excluded.</t>
  </si>
  <si>
    <t xml:space="preserve">Driver</t>
  </si>
  <si>
    <t xml:space="preserve">Avg among Promoters</t>
  </si>
  <si>
    <t xml:space="preserve">Avg among Detractors</t>
  </si>
  <si>
    <t xml:space="preserve">Gap</t>
  </si>
  <si>
    <t xml:space="preserve">Overall average</t>
  </si>
  <si>
    <t xml:space="preserve">Rank by gap</t>
  </si>
  <si>
    <t xml:space="preserve">Rank</t>
  </si>
  <si>
    <t xml:space="preserve">Driver (sorted by gap)</t>
  </si>
  <si>
    <t xml:space="preserve">Booking/Admission</t>
  </si>
  <si>
    <t xml:space="preserve">Time to ask questions</t>
  </si>
  <si>
    <t xml:space="preserve">Billing clarity</t>
  </si>
  <si>
    <t xml:space="preserve">Nursing responsiveness (IPD)</t>
  </si>
  <si>
    <t xml:space="preserve">Nursing courtesy (IPD)</t>
  </si>
  <si>
    <t xml:space="preserve">Food (IPD)</t>
  </si>
  <si>
    <t xml:space="preserve">Insurance/TPA (IPD)</t>
  </si>
  <si>
    <t xml:space="preserve">Discharge process (IPD)</t>
  </si>
  <si>
    <t xml:space="preserve">Discharge instructions (IPD)</t>
  </si>
  <si>
    <t xml:space="preserve">Rank ties are broken by row order.</t>
  </si>
  <si>
    <t xml:space="preserve">Detractor Tracker</t>
  </si>
  <si>
    <t xml:space="preserve">Type the Response ID of each ALERT row in column A; grey columns fill automatically. SLA: first contact within 24 hours (IPD) or 48 hours (OPD and Day-7).</t>
  </si>
  <si>
    <t xml:space="preserve">Root-cause category</t>
  </si>
  <si>
    <t xml:space="preserve">Count</t>
  </si>
  <si>
    <t xml:space="preserve">Total detractors and alerts logged</t>
  </si>
  <si>
    <t xml:space="preserve">% contacted</t>
  </si>
  <si>
    <t xml:space="preserve">Median hours to first contact</t>
  </si>
  <si>
    <t xml:space="preserve">% SLA met</t>
  </si>
  <si>
    <t xml:space="preserve">Open cases</t>
  </si>
  <si>
    <t xml:space="preserve">Date received</t>
  </si>
  <si>
    <t xml:space="preserve">NPS score</t>
  </si>
  <si>
    <t xml:space="preserve">Driver(s) scored 1 or 2</t>
  </si>
  <si>
    <t xml:space="preserve">Reason (copied)</t>
  </si>
  <si>
    <t xml:space="preserve">Assigned to</t>
  </si>
  <si>
    <t xml:space="preserve">First contact date-time</t>
  </si>
  <si>
    <t xml:space="preserve">Hours to first contact</t>
  </si>
  <si>
    <t xml:space="preserve">Action taken</t>
  </si>
  <si>
    <t xml:space="preserve">Date closed</t>
  </si>
  <si>
    <t xml:space="preserve">Days to close</t>
  </si>
  <si>
    <t xml:space="preserve">SLA met?</t>
  </si>
  <si>
    <t xml:space="preserve">Month (helper)</t>
  </si>
  <si>
    <t xml:space="preserve">Hours in selected month (helper)</t>
  </si>
  <si>
    <t xml:space="preserve">Row in Responses (helper)</t>
  </si>
  <si>
    <t xml:space="preserve">PR Executive 2</t>
  </si>
  <si>
    <t xml:space="preserve">Shared with OPD manager; slot review</t>
  </si>
  <si>
    <t xml:space="preserve">PR Executive 1</t>
  </si>
  <si>
    <t xml:space="preserve">Escalated to discharge coordinator</t>
  </si>
  <si>
    <t xml:space="preserve">Bill walk-through with patient</t>
  </si>
  <si>
    <t xml:space="preserve">Called back; no further action needed</t>
  </si>
  <si>
    <t xml:space="preserve">Monthly Patient Feedback Summary</t>
  </si>
  <si>
    <t xml:space="preserve">Pick a month in C4. Driver gaps use all responses in the log. Google ratings are manual inputs (sample values are ILLUSTRATIVE).</t>
  </si>
  <si>
    <t xml:space="preserve">Helper: root causes in selected month</t>
  </si>
  <si>
    <t xml:space="preserve">Select month (yyyy-mm)</t>
  </si>
  <si>
    <t xml:space="preserve">2026-09</t>
  </si>
  <si>
    <t xml:space="preserve">Sort key</t>
  </si>
  <si>
    <t xml:space="preserve">Change vs previous month (points)</t>
  </si>
  <si>
    <t xml:space="preserve">Detractor callback rate</t>
  </si>
  <si>
    <t xml:space="preserve">Median callback hours</t>
  </si>
  <si>
    <t xml:space="preserve">Staff thanked by name</t>
  </si>
  <si>
    <t xml:space="preserve">Top 3 drivers by gap</t>
  </si>
  <si>
    <t xml:space="preserve">Top 3 root causes this month</t>
  </si>
  <si>
    <t xml:space="preserve">Google rating and review count (manual input per location)</t>
  </si>
  <si>
    <t xml:space="preserve">Google rating</t>
  </si>
  <si>
    <t xml:space="preserve">Review count</t>
  </si>
  <si>
    <t xml:space="preserve">What improved</t>
  </si>
  <si>
    <t xml:space="preserve">What got worse</t>
  </si>
  <si>
    <t xml:space="preserve">One fix for next month</t>
  </si>
  <si>
    <t xml:space="preserve">[Type here]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</si>
</sst>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dd\-mm\-yyyy"/>
    <numFmt numFmtId="166" formatCode="0"/>
    <numFmt numFmtId="167" formatCode="0.0%"/>
    <numFmt numFmtId="168" formatCode="0.0"/>
    <numFmt numFmtId="169" formatCode="0.00"/>
    <numFmt numFmtId="170" formatCode="0%"/>
    <numFmt numFmtId="171" formatCode="dd\-mm\-yyyy\ hh:mm"/>
    <numFmt numFmtId="172" formatCode="@"/>
    <numFmt numFmtId="173" formatCode="0.0000"/>
    <numFmt numFmtId="174" formatCode="\+0;\-0;0"/>
    <numFmt numFmtId="175" formatCode="#,##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i val="true"/>
      <sz val="8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C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8"/>
      <color rgb="FF7F7F7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  <fill>
      <patternFill patternType="solid">
        <fgColor rgb="FF1F4E79"/>
        <bgColor rgb="FF003366"/>
      </patternFill>
    </fill>
    <fill>
      <patternFill patternType="solid">
        <fgColor rgb="FF595959"/>
        <bgColor rgb="FF1F4E7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 patternType="solid">
          <fgColor rgb="FF1F4E7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7F6000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ont>
        <color rgb="FF9C0006"/>
      </font>
      <fill>
        <patternFill>
          <bgColor rgb="FFF8CBAD"/>
        </patternFill>
      </fill>
    </dxf>
    <dxf>
      <font>
        <color rgb="FF7F6000"/>
      </font>
      <fill>
        <patternFill>
          <bgColor rgb="FFFFE699"/>
        </patternFill>
      </fill>
    </dxf>
    <dxf>
      <font>
        <color rgb="FF006100"/>
      </font>
      <fill>
        <patternFill>
          <bgColor rgb="FFC6EFCE"/>
        </patternFill>
      </fill>
    </dxf>
    <dxf>
      <font>
        <b val="1"/>
        <color rgb="FFFFFFFF"/>
      </font>
      <fill>
        <patternFill>
          <bgColor rgb="FFFF0000"/>
        </patternFill>
      </fill>
    </dxf>
    <dxf>
      <fill>
        <patternFill>
          <bgColor rgb="FFF8CBAD"/>
        </patternFill>
      </fill>
    </dxf>
    <dxf>
      <fill>
        <patternFill>
          <bgColor rgb="FFC6EFCE"/>
        </patternFill>
      </fill>
    </dxf>
    <dxf>
      <fill>
        <patternFill>
          <bgColor rgb="FFFFE6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BFBFBF"/>
      <rgbColor rgb="FF7F7F7F"/>
      <rgbColor rgb="FF9999FF"/>
      <rgbColor rgb="FFC0504D"/>
      <rgbColor rgb="FFFFF2CC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6EFCE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878787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NPS (last 12 months)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'By Month'!G4</c:f>
              <c:strCache>
                <c:ptCount val="1"/>
                <c:pt idx="0">
                  <c:v>Overall NPS</c:v>
                </c:pt>
              </c:strCache>
            </c:strRef>
          </c:tx>
          <c:spPr>
            <a:solidFill>
              <a:srgbClr val="1f4e79"/>
            </a:solidFill>
            <a:ln w="28440">
              <a:solidFill>
                <a:srgbClr val="1f4e79"/>
              </a:solidFill>
              <a:round/>
            </a:ln>
          </c:spPr>
          <c:marker>
            <c:symbol val="circle"/>
            <c:size val="5"/>
            <c:spPr>
              <a:solidFill>
                <a:srgbClr val="1f4e79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'By Month'!$A$5:$A$16</c:f>
              <c:strCache>
                <c:ptCount val="12"/>
                <c:pt idx="0">
                  <c:v>2025-10</c:v>
                </c:pt>
                <c:pt idx="1">
                  <c:v>2025-11</c:v>
                </c:pt>
                <c:pt idx="2">
                  <c:v>2025-12</c:v>
                </c:pt>
                <c:pt idx="3">
                  <c:v>2026-01</c:v>
                </c:pt>
                <c:pt idx="4">
                  <c:v>2026-02</c:v>
                </c:pt>
                <c:pt idx="5">
                  <c:v>2026-03</c:v>
                </c:pt>
                <c:pt idx="6">
                  <c:v>2026-04</c:v>
                </c:pt>
                <c:pt idx="7">
                  <c:v>2026-05</c:v>
                </c:pt>
                <c:pt idx="8">
                  <c:v>2026-06</c:v>
                </c:pt>
                <c:pt idx="9">
                  <c:v>2026-07</c:v>
                </c:pt>
                <c:pt idx="10">
                  <c:v>2026-08</c:v>
                </c:pt>
                <c:pt idx="11">
                  <c:v>2026-09</c:v>
                </c:pt>
              </c:strCache>
            </c:strRef>
          </c:cat>
          <c:val>
            <c:numRef>
              <c:f>'By Month'!$G$5:$G$16</c:f>
              <c:numCache>
                <c:formatCode>General</c:formatCode>
                <c:ptCount val="12"/>
                <c:pt idx="0">
                  <c:v>-33</c:v>
                </c:pt>
                <c:pt idx="1">
                  <c:v>0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67</c:v>
                </c:pt>
                <c:pt idx="6">
                  <c:v>0</c:v>
                </c:pt>
                <c:pt idx="7">
                  <c:v>0</c:v>
                </c:pt>
                <c:pt idx="8">
                  <c:v>33</c:v>
                </c:pt>
                <c:pt idx="9">
                  <c:v>-33</c:v>
                </c:pt>
                <c:pt idx="10">
                  <c:v>100</c:v>
                </c:pt>
                <c:pt idx="11">
                  <c:v>33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75309451"/>
        <c:axId val="85390677"/>
      </c:lineChart>
      <c:catAx>
        <c:axId val="7530945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390677"/>
        <c:crosses val="autoZero"/>
        <c:auto val="1"/>
        <c:lblAlgn val="ctr"/>
        <c:lblOffset val="100"/>
        <c:noMultiLvlLbl val="0"/>
      </c:catAx>
      <c:valAx>
        <c:axId val="85390677"/>
        <c:scaling>
          <c:orientation val="minMax"/>
          <c:max val="100"/>
          <c:min val="-10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NPS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30945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Driver gap: promoters minus detractors (sorted)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'Driver Analysis'!J4</c:f>
              <c:strCache>
                <c:ptCount val="1"/>
                <c:pt idx="0">
                  <c:v>Gap</c:v>
                </c:pt>
              </c:strCache>
            </c:strRef>
          </c:tx>
          <c:spPr>
            <a:solidFill>
              <a:srgbClr val="1f4e7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'Driver Analysis'!$I$5:$I$17</c:f>
              <c:strCache>
                <c:ptCount val="13"/>
                <c:pt idx="0">
                  <c:v>Discharge process (IPD)</c:v>
                </c:pt>
                <c:pt idx="1">
                  <c:v>Discharge instructions (IPD)</c:v>
                </c:pt>
                <c:pt idx="2">
                  <c:v>Waiting time</c:v>
                </c:pt>
                <c:pt idx="3">
                  <c:v>Billing clarity</c:v>
                </c:pt>
                <c:pt idx="4">
                  <c:v>Cleanliness</c:v>
                </c:pt>
                <c:pt idx="5">
                  <c:v>Front desk and billing staff</c:v>
                </c:pt>
                <c:pt idx="6">
                  <c:v>Food (IPD)</c:v>
                </c:pt>
                <c:pt idx="7">
                  <c:v>Doctor communication</c:v>
                </c:pt>
                <c:pt idx="8">
                  <c:v>Time to ask questions</c:v>
                </c:pt>
                <c:pt idx="9">
                  <c:v>Nursing courtesy (IPD)</c:v>
                </c:pt>
                <c:pt idx="10">
                  <c:v>Booking/Admission</c:v>
                </c:pt>
                <c:pt idx="11">
                  <c:v>Nursing responsiveness (IPD)</c:v>
                </c:pt>
                <c:pt idx="12">
                  <c:v/>
                </c:pt>
              </c:strCache>
            </c:strRef>
          </c:cat>
          <c:val>
            <c:numRef>
              <c:f>'Driver Analysis'!$J$5:$J$17</c:f>
              <c:numCache>
                <c:formatCode>0.00</c:formatCode>
                <c:ptCount val="13"/>
                <c:pt idx="0">
                  <c:v>3.625</c:v>
                </c:pt>
                <c:pt idx="1">
                  <c:v>2.875</c:v>
                </c:pt>
                <c:pt idx="2">
                  <c:v>2.625</c:v>
                </c:pt>
                <c:pt idx="3">
                  <c:v>2.375</c:v>
                </c:pt>
                <c:pt idx="4">
                  <c:v>2.0625</c:v>
                </c:pt>
                <c:pt idx="5">
                  <c:v>1.96428571428571</c:v>
                </c:pt>
                <c:pt idx="6">
                  <c:v>1.75</c:v>
                </c:pt>
                <c:pt idx="7">
                  <c:v>1.6875</c:v>
                </c:pt>
                <c:pt idx="8">
                  <c:v>1.60714285714286</c:v>
                </c:pt>
                <c:pt idx="9">
                  <c:v>1.375</c:v>
                </c:pt>
                <c:pt idx="10">
                  <c:v>1.25</c:v>
                </c:pt>
                <c:pt idx="11">
                  <c:v>0.5</c:v>
                </c:pt>
              </c:numCache>
            </c:numRef>
          </c:val>
        </c:ser>
        <c:gapWidth val="150"/>
        <c:overlap val="0"/>
        <c:axId val="14422724"/>
        <c:axId val="72153815"/>
      </c:barChart>
      <c:catAx>
        <c:axId val="1442272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153815"/>
        <c:crosses val="autoZero"/>
        <c:auto val="1"/>
        <c:lblAlgn val="ctr"/>
        <c:lblOffset val="100"/>
        <c:noMultiLvlLbl val="0"/>
      </c:catAx>
      <c:valAx>
        <c:axId val="721538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Gap (rating points)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42272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Detractors by root cause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'Detractor Tracker'!E3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'Detractor Tracker'!$D$4:$D$15</c:f>
              <c:strCache>
                <c:ptCount val="12"/>
                <c:pt idx="0">
                  <c:v>Waiting time</c:v>
                </c:pt>
                <c:pt idx="1">
                  <c:v>Doctor communication</c:v>
                </c:pt>
                <c:pt idx="2">
                  <c:v>Nursing</c:v>
                </c:pt>
                <c:pt idx="3">
                  <c:v>Front desk and billing staff</c:v>
                </c:pt>
                <c:pt idx="4">
                  <c:v>Billing clarity and charges</c:v>
                </c:pt>
                <c:pt idx="5">
                  <c:v>Insurance/TPA</c:v>
                </c:pt>
                <c:pt idx="6">
                  <c:v>Cleanliness</c:v>
                </c:pt>
                <c:pt idx="7">
                  <c:v>Food</c:v>
                </c:pt>
                <c:pt idx="8">
                  <c:v>Discharge process</c:v>
                </c:pt>
                <c:pt idx="9">
                  <c:v>Appointment booking</c:v>
                </c:pt>
                <c:pt idx="10">
                  <c:v>Facilities and parking</c:v>
                </c:pt>
                <c:pt idx="11">
                  <c:v>Other</c:v>
                </c:pt>
              </c:strCache>
            </c:strRef>
          </c:cat>
          <c:val>
            <c:numRef>
              <c:f>'Detractor Tracker'!$E$4:$E$15</c:f>
              <c:numCache>
                <c:formatCode>0</c:formatCode>
                <c:ptCount val="12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</c:ser>
        <c:gapWidth val="150"/>
        <c:overlap val="0"/>
        <c:axId val="32915565"/>
        <c:axId val="59604130"/>
      </c:barChart>
      <c:catAx>
        <c:axId val="32915565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604130"/>
        <c:crosses val="autoZero"/>
        <c:auto val="1"/>
        <c:lblAlgn val="ctr"/>
        <c:lblOffset val="100"/>
        <c:noMultiLvlLbl val="0"/>
      </c:catAx>
      <c:valAx>
        <c:axId val="5960413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91556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190440</xdr:rowOff>
    </xdr:from>
    <xdr:to>
      <xdr:col>14</xdr:col>
      <xdr:colOff>364680</xdr:colOff>
      <xdr:row>14</xdr:row>
      <xdr:rowOff>151560</xdr:rowOff>
    </xdr:to>
    <xdr:graphicFrame>
      <xdr:nvGraphicFramePr>
        <xdr:cNvPr id="0" name="Chart 1"/>
        <xdr:cNvGraphicFramePr/>
      </xdr:nvGraphicFramePr>
      <xdr:xfrm>
        <a:off x="4981680" y="19044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19</xdr:row>
      <xdr:rowOff>160560</xdr:rowOff>
    </xdr:from>
    <xdr:to>
      <xdr:col>5</xdr:col>
      <xdr:colOff>699840</xdr:colOff>
      <xdr:row>38</xdr:row>
      <xdr:rowOff>140760</xdr:rowOff>
    </xdr:to>
    <xdr:graphicFrame>
      <xdr:nvGraphicFramePr>
        <xdr:cNvPr id="1" name="Chart 1"/>
        <xdr:cNvGraphicFramePr/>
      </xdr:nvGraphicFramePr>
      <xdr:xfrm>
        <a:off x="0" y="407664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160560</xdr:rowOff>
    </xdr:from>
    <xdr:to>
      <xdr:col>10</xdr:col>
      <xdr:colOff>395280</xdr:colOff>
      <xdr:row>15</xdr:row>
      <xdr:rowOff>136080</xdr:rowOff>
    </xdr:to>
    <xdr:graphicFrame>
      <xdr:nvGraphicFramePr>
        <xdr:cNvPr id="2" name="Chart 1"/>
        <xdr:cNvGraphicFramePr/>
      </xdr:nvGraphicFramePr>
      <xdr:xfrm>
        <a:off x="7823880" y="3808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23.8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1" customFormat="false" ht="15" hidden="false" customHeight="false" outlineLevel="0" collapsed="false">
      <c r="A11" s="4"/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5" t="s">
        <v>10</v>
      </c>
    </row>
    <row r="14" customFormat="false" ht="15" hidden="false" customHeight="false" outlineLevel="0" collapsed="false">
      <c r="A14" s="6" t="s">
        <v>11</v>
      </c>
    </row>
    <row r="15" customFormat="false" ht="15" hidden="false" customHeight="false" outlineLevel="0" collapsed="false">
      <c r="A15" s="4" t="s">
        <v>12</v>
      </c>
    </row>
    <row r="16" customFormat="false" ht="15" hidden="false" customHeight="false" outlineLevel="0" collapsed="false">
      <c r="A16" s="4"/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4" t="s">
        <v>14</v>
      </c>
    </row>
    <row r="19" customFormat="false" ht="23.85" hidden="false" customHeight="false" outlineLevel="0" collapsed="false">
      <c r="A19" s="4" t="s">
        <v>15</v>
      </c>
    </row>
    <row r="20" customFormat="false" ht="15" hidden="false" customHeight="false" outlineLevel="0" collapsed="false">
      <c r="A20" s="4" t="s">
        <v>16</v>
      </c>
    </row>
    <row r="21" customFormat="false" ht="15" hidden="false" customHeight="false" outlineLevel="0" collapsed="false">
      <c r="A21" s="4" t="s">
        <v>17</v>
      </c>
    </row>
    <row r="22" customFormat="false" ht="15" hidden="false" customHeight="false" outlineLevel="0" collapsed="false">
      <c r="A22" s="4" t="s">
        <v>18</v>
      </c>
    </row>
    <row r="23" customFormat="false" ht="15" hidden="false" customHeight="false" outlineLevel="0" collapsed="false">
      <c r="A23" s="4" t="s">
        <v>19</v>
      </c>
    </row>
    <row r="24" customFormat="false" ht="15" hidden="false" customHeight="false" outlineLevel="0" collapsed="false">
      <c r="A24" s="4"/>
    </row>
    <row r="25" customFormat="false" ht="15" hidden="false" customHeight="false" outlineLevel="0" collapsed="false">
      <c r="A25" s="3" t="s">
        <v>20</v>
      </c>
    </row>
    <row r="26" customFormat="false" ht="23.85" hidden="false" customHeight="false" outlineLevel="0" collapsed="false">
      <c r="A26" s="4" t="s">
        <v>21</v>
      </c>
    </row>
    <row r="27" customFormat="false" ht="15" hidden="false" customHeight="false" outlineLevel="0" collapsed="false">
      <c r="A27" s="4"/>
    </row>
    <row r="28" customFormat="false" ht="15" hidden="false" customHeight="false" outlineLevel="0" collapsed="false">
      <c r="A28" s="4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8"/>
    <col collapsed="false" customWidth="true" hidden="false" outlineLevel="0" max="3" min="3" style="0" width="12"/>
    <col collapsed="false" customWidth="true" hidden="false" outlineLevel="0" max="4" min="4" style="0" width="28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8" min="7" style="0" width="13"/>
    <col collapsed="false" customWidth="true" hidden="false" outlineLevel="0" max="9" min="9" style="0" width="16"/>
  </cols>
  <sheetData>
    <row r="1" customFormat="false" ht="31.5" hidden="false" customHeight="true" outlineLevel="0" collapsed="false">
      <c r="A1" s="7" t="s">
        <v>23</v>
      </c>
      <c r="B1" s="7" t="s">
        <v>24</v>
      </c>
      <c r="C1" s="7" t="s">
        <v>25</v>
      </c>
      <c r="D1" s="7" t="s">
        <v>26</v>
      </c>
      <c r="E1" s="7" t="s">
        <v>27</v>
      </c>
      <c r="F1" s="7" t="s">
        <v>28</v>
      </c>
      <c r="G1" s="7" t="s">
        <v>29</v>
      </c>
      <c r="H1" s="7" t="s">
        <v>30</v>
      </c>
      <c r="I1" s="7" t="s">
        <v>31</v>
      </c>
      <c r="K1" s="8" t="s">
        <v>32</v>
      </c>
    </row>
    <row r="2" customFormat="false" ht="15" hidden="false" customHeight="false" outlineLevel="0" collapsed="false">
      <c r="A2" s="9" t="s">
        <v>33</v>
      </c>
      <c r="B2" s="9" t="s">
        <v>34</v>
      </c>
      <c r="C2" s="10" t="s">
        <v>35</v>
      </c>
      <c r="D2" s="10" t="s">
        <v>36</v>
      </c>
      <c r="E2" s="10" t="s">
        <v>37</v>
      </c>
      <c r="F2" s="9" t="s">
        <v>38</v>
      </c>
      <c r="G2" s="10" t="s">
        <v>39</v>
      </c>
      <c r="H2" s="10" t="s">
        <v>39</v>
      </c>
      <c r="I2" s="10" t="s">
        <v>39</v>
      </c>
    </row>
    <row r="3" customFormat="false" ht="15" hidden="false" customHeight="false" outlineLevel="0" collapsed="false">
      <c r="A3" s="9" t="s">
        <v>40</v>
      </c>
      <c r="B3" s="9" t="s">
        <v>41</v>
      </c>
      <c r="C3" s="10" t="s">
        <v>42</v>
      </c>
      <c r="D3" s="10" t="s">
        <v>43</v>
      </c>
      <c r="E3" s="10" t="s">
        <v>44</v>
      </c>
      <c r="F3" s="9" t="s">
        <v>45</v>
      </c>
      <c r="G3" s="11" t="str">
        <f aca="false">'By Month'!A5</f>
        <v>2025-10</v>
      </c>
      <c r="H3" s="10" t="s">
        <v>46</v>
      </c>
      <c r="I3" s="11" t="str">
        <f aca="false">IF(F2="","",F2)</f>
        <v>Main Campus</v>
      </c>
    </row>
    <row r="4" customFormat="false" ht="15" hidden="false" customHeight="false" outlineLevel="0" collapsed="false">
      <c r="A4" s="9" t="s">
        <v>47</v>
      </c>
      <c r="B4" s="9" t="s">
        <v>48</v>
      </c>
      <c r="C4" s="10" t="s">
        <v>49</v>
      </c>
      <c r="D4" s="10" t="s">
        <v>50</v>
      </c>
      <c r="E4" s="10" t="s">
        <v>51</v>
      </c>
      <c r="F4" s="9"/>
      <c r="G4" s="11" t="str">
        <f aca="false">'By Month'!A6</f>
        <v>2025-11</v>
      </c>
      <c r="H4" s="10" t="s">
        <v>52</v>
      </c>
      <c r="I4" s="11" t="str">
        <f aca="false">IF(F3="","",F3)</f>
        <v>City Clinic</v>
      </c>
    </row>
    <row r="5" customFormat="false" ht="15" hidden="false" customHeight="false" outlineLevel="0" collapsed="false">
      <c r="A5" s="9" t="s">
        <v>53</v>
      </c>
      <c r="B5" s="9" t="s">
        <v>54</v>
      </c>
      <c r="C5" s="10" t="s">
        <v>55</v>
      </c>
      <c r="D5" s="10" t="s">
        <v>56</v>
      </c>
      <c r="E5" s="10" t="s">
        <v>57</v>
      </c>
      <c r="F5" s="9"/>
      <c r="G5" s="11" t="str">
        <f aca="false">'By Month'!A7</f>
        <v>2025-12</v>
      </c>
      <c r="H5" s="10" t="s">
        <v>58</v>
      </c>
      <c r="I5" s="11" t="str">
        <f aca="false">IF(F4="","",F4)</f>
        <v/>
      </c>
    </row>
    <row r="6" customFormat="false" ht="15" hidden="false" customHeight="false" outlineLevel="0" collapsed="false">
      <c r="A6" s="9" t="s">
        <v>59</v>
      </c>
      <c r="B6" s="9" t="s">
        <v>60</v>
      </c>
      <c r="C6" s="10" t="s">
        <v>61</v>
      </c>
      <c r="D6" s="10" t="s">
        <v>62</v>
      </c>
      <c r="E6" s="10"/>
      <c r="F6" s="9"/>
      <c r="G6" s="11" t="str">
        <f aca="false">'By Month'!A8</f>
        <v>2026-01</v>
      </c>
      <c r="H6" s="10"/>
      <c r="I6" s="11" t="str">
        <f aca="false">IF(F5="","",F5)</f>
        <v/>
      </c>
    </row>
    <row r="7" customFormat="false" ht="15" hidden="false" customHeight="false" outlineLevel="0" collapsed="false">
      <c r="A7" s="9" t="s">
        <v>63</v>
      </c>
      <c r="B7" s="9" t="s">
        <v>64</v>
      </c>
      <c r="C7" s="10" t="s">
        <v>65</v>
      </c>
      <c r="D7" s="10" t="s">
        <v>66</v>
      </c>
      <c r="E7" s="10"/>
      <c r="F7" s="9"/>
      <c r="G7" s="11" t="str">
        <f aca="false">'By Month'!A9</f>
        <v>2026-02</v>
      </c>
      <c r="H7" s="10"/>
      <c r="I7" s="11" t="str">
        <f aca="false">IF(F6="","",F6)</f>
        <v/>
      </c>
    </row>
    <row r="8" customFormat="false" ht="15" hidden="false" customHeight="false" outlineLevel="0" collapsed="false">
      <c r="A8" s="9" t="s">
        <v>67</v>
      </c>
      <c r="B8" s="9" t="s">
        <v>68</v>
      </c>
      <c r="C8" s="10"/>
      <c r="D8" s="10" t="s">
        <v>69</v>
      </c>
      <c r="E8" s="10"/>
      <c r="F8" s="9"/>
      <c r="G8" s="11" t="str">
        <f aca="false">'By Month'!A10</f>
        <v>2026-03</v>
      </c>
      <c r="H8" s="10"/>
      <c r="I8" s="11" t="str">
        <f aca="false">IF(F7="","",F7)</f>
        <v/>
      </c>
    </row>
    <row r="9" customFormat="false" ht="15" hidden="false" customHeight="false" outlineLevel="0" collapsed="false">
      <c r="A9" s="9" t="s">
        <v>70</v>
      </c>
      <c r="B9" s="9" t="s">
        <v>71</v>
      </c>
      <c r="C9" s="10"/>
      <c r="D9" s="10" t="s">
        <v>72</v>
      </c>
      <c r="E9" s="10"/>
      <c r="F9" s="9"/>
      <c r="G9" s="11" t="str">
        <f aca="false">'By Month'!A11</f>
        <v>2026-04</v>
      </c>
      <c r="H9" s="10"/>
      <c r="I9" s="11" t="str">
        <f aca="false">IF(F8="","",F8)</f>
        <v/>
      </c>
    </row>
    <row r="10" customFormat="false" ht="15" hidden="false" customHeight="false" outlineLevel="0" collapsed="false">
      <c r="A10" s="9" t="s">
        <v>73</v>
      </c>
      <c r="B10" s="9"/>
      <c r="C10" s="10"/>
      <c r="D10" s="10" t="s">
        <v>74</v>
      </c>
      <c r="E10" s="10"/>
      <c r="F10" s="9"/>
      <c r="G10" s="11" t="str">
        <f aca="false">'By Month'!A12</f>
        <v>2026-05</v>
      </c>
      <c r="H10" s="10"/>
      <c r="I10" s="11" t="str">
        <f aca="false">IF(F9="","",F9)</f>
        <v/>
      </c>
    </row>
    <row r="11" customFormat="false" ht="15" hidden="false" customHeight="false" outlineLevel="0" collapsed="false">
      <c r="A11" s="9" t="s">
        <v>75</v>
      </c>
      <c r="B11" s="9"/>
      <c r="C11" s="10"/>
      <c r="D11" s="10" t="s">
        <v>76</v>
      </c>
      <c r="E11" s="10"/>
      <c r="F11" s="9"/>
      <c r="G11" s="11" t="str">
        <f aca="false">'By Month'!A13</f>
        <v>2026-06</v>
      </c>
      <c r="H11" s="10"/>
      <c r="I11" s="11" t="str">
        <f aca="false">IF(F10="","",F10)</f>
        <v/>
      </c>
    </row>
    <row r="12" customFormat="false" ht="15" hidden="false" customHeight="false" outlineLevel="0" collapsed="false">
      <c r="A12" s="9" t="s">
        <v>77</v>
      </c>
      <c r="B12" s="9"/>
      <c r="C12" s="10"/>
      <c r="D12" s="10" t="s">
        <v>78</v>
      </c>
      <c r="E12" s="10"/>
      <c r="F12" s="9"/>
      <c r="G12" s="11" t="str">
        <f aca="false">'By Month'!A14</f>
        <v>2026-07</v>
      </c>
      <c r="H12" s="10"/>
      <c r="I12" s="11" t="str">
        <f aca="false">IF(F11="","",F11)</f>
        <v/>
      </c>
    </row>
    <row r="13" customFormat="false" ht="15" hidden="false" customHeight="false" outlineLevel="0" collapsed="false">
      <c r="A13" s="9" t="s">
        <v>79</v>
      </c>
      <c r="B13" s="9"/>
      <c r="C13" s="10"/>
      <c r="D13" s="10" t="s">
        <v>80</v>
      </c>
      <c r="E13" s="10"/>
      <c r="F13" s="9"/>
      <c r="G13" s="11" t="str">
        <f aca="false">'By Month'!A15</f>
        <v>2026-08</v>
      </c>
      <c r="H13" s="10"/>
      <c r="I13" s="11" t="str">
        <f aca="false">IF(F12="","",F12)</f>
        <v/>
      </c>
    </row>
    <row r="14" customFormat="false" ht="15" hidden="false" customHeight="false" outlineLevel="0" collapsed="false">
      <c r="A14" s="9" t="s">
        <v>81</v>
      </c>
      <c r="B14" s="9"/>
      <c r="C14" s="10"/>
      <c r="D14" s="10"/>
      <c r="E14" s="10"/>
      <c r="F14" s="9"/>
      <c r="G14" s="11" t="str">
        <f aca="false">'By Month'!A16</f>
        <v>2026-09</v>
      </c>
      <c r="H14" s="10"/>
      <c r="I14" s="11" t="str">
        <f aca="false">IF(F13="","",F13)</f>
        <v/>
      </c>
    </row>
    <row r="15" customFormat="false" ht="15" hidden="false" customHeight="false" outlineLevel="0" collapsed="false">
      <c r="A15" s="9" t="s">
        <v>82</v>
      </c>
      <c r="B15" s="9"/>
      <c r="C15" s="10"/>
      <c r="D15" s="10"/>
      <c r="E15" s="10"/>
      <c r="F15" s="9"/>
      <c r="G15" s="10"/>
      <c r="H15" s="10"/>
      <c r="I15" s="11" t="str">
        <f aca="false">IF(F14="","",F14)</f>
        <v/>
      </c>
    </row>
    <row r="16" customFormat="false" ht="15" hidden="false" customHeight="false" outlineLevel="0" collapsed="false">
      <c r="A16" s="9" t="s">
        <v>83</v>
      </c>
      <c r="B16" s="9"/>
      <c r="C16" s="10"/>
      <c r="D16" s="10"/>
      <c r="E16" s="10"/>
      <c r="F16" s="9"/>
      <c r="G16" s="10"/>
      <c r="H16" s="10"/>
      <c r="I16" s="11" t="str">
        <f aca="false">IF(F15="","",F15)</f>
        <v/>
      </c>
    </row>
    <row r="17" customFormat="false" ht="15" hidden="false" customHeight="false" outlineLevel="0" collapsed="false">
      <c r="A17" s="9" t="s">
        <v>84</v>
      </c>
      <c r="B17" s="9"/>
      <c r="C17" s="10"/>
      <c r="D17" s="10"/>
      <c r="E17" s="10"/>
      <c r="F17" s="9"/>
      <c r="G17" s="10"/>
      <c r="H17" s="10"/>
      <c r="I17" s="11" t="str">
        <f aca="false">IF(F16="","",F16)</f>
        <v/>
      </c>
    </row>
    <row r="18" customFormat="false" ht="15" hidden="false" customHeight="false" outlineLevel="0" collapsed="false">
      <c r="A18" s="9"/>
      <c r="B18" s="9"/>
      <c r="C18" s="10"/>
      <c r="D18" s="10"/>
      <c r="E18" s="10"/>
      <c r="F18" s="9"/>
      <c r="G18" s="10"/>
      <c r="H18" s="10"/>
      <c r="I18" s="11" t="str">
        <f aca="false">IF(F17="","",F17)</f>
        <v/>
      </c>
    </row>
    <row r="19" customFormat="false" ht="15" hidden="false" customHeight="false" outlineLevel="0" collapsed="false">
      <c r="A19" s="9"/>
      <c r="B19" s="9"/>
      <c r="C19" s="10"/>
      <c r="D19" s="10"/>
      <c r="E19" s="10"/>
      <c r="F19" s="9"/>
      <c r="G19" s="10"/>
      <c r="H19" s="10"/>
      <c r="I19" s="11" t="str">
        <f aca="false">IF(F18="","",F18)</f>
        <v/>
      </c>
    </row>
    <row r="20" customFormat="false" ht="15" hidden="false" customHeight="false" outlineLevel="0" collapsed="false">
      <c r="A20" s="9"/>
      <c r="B20" s="9"/>
      <c r="C20" s="10"/>
      <c r="D20" s="10"/>
      <c r="E20" s="10"/>
      <c r="F20" s="9"/>
      <c r="G20" s="10"/>
      <c r="H20" s="10"/>
      <c r="I20" s="11" t="str">
        <f aca="false">IF(F19="","",F19)</f>
        <v/>
      </c>
    </row>
    <row r="21" customFormat="false" ht="15" hidden="false" customHeight="false" outlineLevel="0" collapsed="false">
      <c r="A21" s="9"/>
      <c r="B21" s="9"/>
      <c r="C21" s="10"/>
      <c r="D21" s="10"/>
      <c r="E21" s="10"/>
      <c r="F21" s="10"/>
      <c r="G21" s="10"/>
      <c r="H21" s="10"/>
      <c r="I21" s="11" t="str">
        <f aca="false">IF(F20="","",F20)</f>
        <v/>
      </c>
    </row>
    <row r="22" customFormat="false" ht="15" hidden="false" customHeight="false" outlineLevel="0" collapsed="false">
      <c r="A22" s="9"/>
      <c r="B22" s="9"/>
      <c r="C22" s="10"/>
      <c r="D22" s="10"/>
      <c r="E22" s="10"/>
      <c r="F22" s="10"/>
      <c r="G22" s="10"/>
      <c r="H22" s="10"/>
      <c r="I22" s="10"/>
    </row>
    <row r="23" customFormat="false" ht="15" hidden="false" customHeight="false" outlineLevel="0" collapsed="false">
      <c r="A23" s="9"/>
      <c r="B23" s="9"/>
      <c r="C23" s="10"/>
      <c r="D23" s="10"/>
      <c r="E23" s="10"/>
      <c r="F23" s="10"/>
      <c r="G23" s="10"/>
      <c r="H23" s="10"/>
      <c r="I23" s="10"/>
    </row>
    <row r="24" customFormat="false" ht="15" hidden="false" customHeight="false" outlineLevel="0" collapsed="false">
      <c r="A24" s="9"/>
      <c r="B24" s="9"/>
      <c r="C24" s="10"/>
      <c r="D24" s="10"/>
      <c r="E24" s="10"/>
      <c r="F24" s="10"/>
      <c r="G24" s="10"/>
      <c r="H24" s="10"/>
      <c r="I24" s="10"/>
    </row>
    <row r="25" customFormat="false" ht="15" hidden="false" customHeight="false" outlineLevel="0" collapsed="false">
      <c r="A25" s="9"/>
      <c r="B25" s="9"/>
      <c r="C25" s="10"/>
      <c r="D25" s="10"/>
      <c r="E25" s="10"/>
      <c r="F25" s="10"/>
      <c r="G25" s="10"/>
      <c r="H25" s="10"/>
      <c r="I25" s="10"/>
    </row>
    <row r="26" customFormat="false" ht="15" hidden="false" customHeight="false" outlineLevel="0" collapsed="false">
      <c r="A26" s="9"/>
      <c r="B26" s="9"/>
      <c r="C26" s="10"/>
      <c r="D26" s="10"/>
      <c r="E26" s="10"/>
      <c r="F26" s="10"/>
      <c r="G26" s="10"/>
      <c r="H26" s="10"/>
      <c r="I26" s="10"/>
    </row>
    <row r="27" customFormat="false" ht="15" hidden="false" customHeight="false" outlineLevel="0" collapsed="false">
      <c r="A27" s="9"/>
      <c r="B27" s="9"/>
      <c r="C27" s="10"/>
      <c r="D27" s="10"/>
      <c r="E27" s="10"/>
      <c r="F27" s="10"/>
      <c r="G27" s="10"/>
      <c r="H27" s="10"/>
      <c r="I27" s="10"/>
    </row>
    <row r="28" customFormat="false" ht="15" hidden="false" customHeight="false" outlineLevel="0" collapsed="false">
      <c r="A28" s="9"/>
      <c r="B28" s="9"/>
      <c r="C28" s="10"/>
      <c r="D28" s="10"/>
      <c r="E28" s="10"/>
      <c r="F28" s="10"/>
      <c r="G28" s="10"/>
      <c r="H28" s="10"/>
      <c r="I28" s="10"/>
    </row>
    <row r="29" customFormat="false" ht="15" hidden="false" customHeight="false" outlineLevel="0" collapsed="false">
      <c r="A29" s="9"/>
      <c r="B29" s="9"/>
      <c r="C29" s="10"/>
      <c r="D29" s="10"/>
      <c r="E29" s="10"/>
      <c r="F29" s="10"/>
      <c r="G29" s="10"/>
      <c r="H29" s="10"/>
      <c r="I29" s="10"/>
    </row>
    <row r="30" customFormat="false" ht="15" hidden="false" customHeight="false" outlineLevel="0" collapsed="false">
      <c r="A30" s="9"/>
      <c r="B30" s="9"/>
      <c r="C30" s="10"/>
      <c r="D30" s="10"/>
      <c r="E30" s="10"/>
      <c r="F30" s="10"/>
      <c r="G30" s="10"/>
      <c r="H30" s="10"/>
      <c r="I30" s="10"/>
    </row>
    <row r="31" customFormat="false" ht="15" hidden="false" customHeight="false" outlineLevel="0" collapsed="false">
      <c r="A31" s="10"/>
      <c r="B31" s="9"/>
      <c r="C31" s="10"/>
      <c r="D31" s="10"/>
      <c r="E31" s="10"/>
      <c r="F31" s="10"/>
      <c r="G31" s="10"/>
      <c r="H31" s="10"/>
      <c r="I31" s="10"/>
    </row>
    <row r="32" customFormat="false" ht="15" hidden="false" customHeight="false" outlineLevel="0" collapsed="false">
      <c r="A32" s="10"/>
      <c r="B32" s="9"/>
      <c r="C32" s="10"/>
      <c r="D32" s="10"/>
      <c r="E32" s="10"/>
      <c r="F32" s="10"/>
      <c r="G32" s="10"/>
      <c r="H32" s="10"/>
      <c r="I32" s="10"/>
    </row>
    <row r="33" customFormat="false" ht="15" hidden="false" customHeight="false" outlineLevel="0" collapsed="false">
      <c r="A33" s="10"/>
      <c r="B33" s="9"/>
      <c r="C33" s="10"/>
      <c r="D33" s="10"/>
      <c r="E33" s="10"/>
      <c r="F33" s="10"/>
      <c r="G33" s="10"/>
      <c r="H33" s="10"/>
      <c r="I33" s="10"/>
    </row>
    <row r="34" customFormat="false" ht="15" hidden="false" customHeight="false" outlineLevel="0" collapsed="false">
      <c r="A34" s="10"/>
      <c r="B34" s="9"/>
      <c r="C34" s="10"/>
      <c r="D34" s="10"/>
      <c r="E34" s="10"/>
      <c r="F34" s="10"/>
      <c r="G34" s="10"/>
      <c r="H34" s="10"/>
      <c r="I34" s="10"/>
    </row>
    <row r="35" customFormat="false" ht="15" hidden="false" customHeight="false" outlineLevel="0" collapsed="false">
      <c r="A35" s="10"/>
      <c r="B35" s="9"/>
      <c r="C35" s="10"/>
      <c r="D35" s="10"/>
      <c r="E35" s="10"/>
      <c r="F35" s="10"/>
      <c r="G35" s="10"/>
      <c r="H35" s="10"/>
      <c r="I35" s="10"/>
    </row>
    <row r="36" customFormat="false" ht="15" hidden="false" customHeight="false" outlineLevel="0" collapsed="false">
      <c r="A36" s="10"/>
      <c r="B36" s="9"/>
      <c r="C36" s="10"/>
      <c r="D36" s="10"/>
      <c r="E36" s="10"/>
      <c r="F36" s="10"/>
      <c r="G36" s="10"/>
      <c r="H36" s="10"/>
      <c r="I36" s="10"/>
    </row>
    <row r="37" customFormat="false" ht="15" hidden="false" customHeight="false" outlineLevel="0" collapsed="false">
      <c r="A37" s="10"/>
      <c r="B37" s="9"/>
      <c r="C37" s="10"/>
      <c r="D37" s="10"/>
      <c r="E37" s="10"/>
      <c r="F37" s="10"/>
      <c r="G37" s="10"/>
      <c r="H37" s="10"/>
      <c r="I37" s="10"/>
    </row>
    <row r="38" customFormat="false" ht="15" hidden="false" customHeight="false" outlineLevel="0" collapsed="false">
      <c r="A38" s="10"/>
      <c r="B38" s="9"/>
      <c r="C38" s="10"/>
      <c r="D38" s="10"/>
      <c r="E38" s="10"/>
      <c r="F38" s="10"/>
      <c r="G38" s="10"/>
      <c r="H38" s="10"/>
      <c r="I38" s="10"/>
    </row>
    <row r="39" customFormat="false" ht="15" hidden="false" customHeight="false" outlineLevel="0" collapsed="false">
      <c r="A39" s="10"/>
      <c r="B39" s="9"/>
      <c r="C39" s="10"/>
      <c r="D39" s="10"/>
      <c r="E39" s="10"/>
      <c r="F39" s="10"/>
      <c r="G39" s="10"/>
      <c r="H39" s="10"/>
      <c r="I39" s="10"/>
    </row>
    <row r="40" customFormat="false" ht="15" hidden="false" customHeight="false" outlineLevel="0" collapsed="false">
      <c r="A40" s="10"/>
      <c r="B40" s="9"/>
      <c r="C40" s="10"/>
      <c r="D40" s="10"/>
      <c r="E40" s="10"/>
      <c r="F40" s="10"/>
      <c r="G40" s="10"/>
      <c r="H40" s="10"/>
      <c r="I40" s="10"/>
    </row>
    <row r="41" customFormat="false" ht="15" hidden="false" customHeight="false" outlineLevel="0" collapsed="false">
      <c r="A41" s="10"/>
      <c r="B41" s="9"/>
      <c r="C41" s="10"/>
      <c r="D41" s="10"/>
      <c r="E41" s="10"/>
      <c r="F41" s="10"/>
      <c r="G41" s="10"/>
      <c r="H41" s="10"/>
      <c r="I41" s="10"/>
    </row>
    <row r="42" customFormat="false" ht="15" hidden="false" customHeight="false" outlineLevel="0" collapsed="false">
      <c r="A42" s="10"/>
      <c r="B42" s="9"/>
      <c r="C42" s="10"/>
      <c r="D42" s="10"/>
      <c r="E42" s="10"/>
      <c r="F42" s="10"/>
      <c r="G42" s="10"/>
      <c r="H42" s="10"/>
      <c r="I42" s="10"/>
    </row>
    <row r="43" customFormat="false" ht="15" hidden="false" customHeight="false" outlineLevel="0" collapsed="false">
      <c r="A43" s="10"/>
      <c r="B43" s="9"/>
      <c r="C43" s="10"/>
      <c r="D43" s="10"/>
      <c r="E43" s="10"/>
      <c r="F43" s="10"/>
      <c r="G43" s="10"/>
      <c r="H43" s="10"/>
      <c r="I43" s="10"/>
    </row>
    <row r="44" customFormat="false" ht="15" hidden="false" customHeight="false" outlineLevel="0" collapsed="false">
      <c r="A44" s="10"/>
      <c r="B44" s="9"/>
      <c r="C44" s="10"/>
      <c r="D44" s="10"/>
      <c r="E44" s="10"/>
      <c r="F44" s="10"/>
      <c r="G44" s="10"/>
      <c r="H44" s="10"/>
      <c r="I44" s="10"/>
    </row>
    <row r="45" customFormat="false" ht="15" hidden="false" customHeight="false" outlineLevel="0" collapsed="false">
      <c r="A45" s="10"/>
      <c r="B45" s="9"/>
      <c r="C45" s="10"/>
      <c r="D45" s="10"/>
      <c r="E45" s="10"/>
      <c r="F45" s="10"/>
      <c r="G45" s="10"/>
      <c r="H45" s="10"/>
      <c r="I45" s="10"/>
    </row>
    <row r="46" customFormat="false" ht="15" hidden="false" customHeight="false" outlineLevel="0" collapsed="false">
      <c r="A46" s="10"/>
      <c r="B46" s="9"/>
      <c r="C46" s="10"/>
      <c r="D46" s="10"/>
      <c r="E46" s="10"/>
      <c r="F46" s="10"/>
      <c r="G46" s="10"/>
      <c r="H46" s="10"/>
      <c r="I46" s="10"/>
    </row>
    <row r="47" customFormat="false" ht="15" hidden="false" customHeight="false" outlineLevel="0" collapsed="false">
      <c r="A47" s="10"/>
      <c r="B47" s="9"/>
      <c r="C47" s="10"/>
      <c r="D47" s="10"/>
      <c r="E47" s="10"/>
      <c r="F47" s="10"/>
      <c r="G47" s="10"/>
      <c r="H47" s="10"/>
      <c r="I47" s="10"/>
    </row>
    <row r="48" customFormat="false" ht="15" hidden="false" customHeight="false" outlineLevel="0" collapsed="false">
      <c r="A48" s="10"/>
      <c r="B48" s="9"/>
      <c r="C48" s="10"/>
      <c r="D48" s="10"/>
      <c r="E48" s="10"/>
      <c r="F48" s="10"/>
      <c r="G48" s="10"/>
      <c r="H48" s="10"/>
      <c r="I48" s="10"/>
    </row>
    <row r="49" customFormat="false" ht="15" hidden="false" customHeight="false" outlineLevel="0" collapsed="false">
      <c r="A49" s="10"/>
      <c r="B49" s="9"/>
      <c r="C49" s="10"/>
      <c r="D49" s="10"/>
      <c r="E49" s="10"/>
      <c r="F49" s="10"/>
      <c r="G49" s="10"/>
      <c r="H49" s="10"/>
      <c r="I49" s="10"/>
    </row>
    <row r="50" customFormat="false" ht="15" hidden="false" customHeight="false" outlineLevel="0" collapsed="false">
      <c r="A50" s="10"/>
      <c r="B50" s="9"/>
      <c r="C50" s="10"/>
      <c r="D50" s="10"/>
      <c r="E50" s="10"/>
      <c r="F50" s="10"/>
      <c r="G50" s="10"/>
      <c r="H50" s="10"/>
      <c r="I50" s="10"/>
    </row>
    <row r="51" customFormat="false" ht="15" hidden="false" customHeight="false" outlineLevel="0" collapsed="false">
      <c r="A51" s="10"/>
      <c r="B51" s="9"/>
      <c r="C51" s="10"/>
      <c r="D51" s="10"/>
      <c r="E51" s="10"/>
      <c r="F51" s="10"/>
      <c r="G51" s="10"/>
      <c r="H51" s="10"/>
      <c r="I51" s="10"/>
    </row>
    <row r="52" customFormat="false" ht="15" hidden="false" customHeight="false" outlineLevel="0" collapsed="false">
      <c r="A52" s="10"/>
      <c r="B52" s="9"/>
      <c r="C52" s="10"/>
      <c r="D52" s="10"/>
      <c r="E52" s="10"/>
      <c r="F52" s="10"/>
      <c r="G52" s="10"/>
      <c r="H52" s="10"/>
      <c r="I52" s="10"/>
    </row>
    <row r="53" customFormat="false" ht="15" hidden="false" customHeight="false" outlineLevel="0" collapsed="false">
      <c r="A53" s="10"/>
      <c r="B53" s="9"/>
      <c r="C53" s="10"/>
      <c r="D53" s="10"/>
      <c r="E53" s="10"/>
      <c r="F53" s="10"/>
      <c r="G53" s="10"/>
      <c r="H53" s="10"/>
      <c r="I53" s="10"/>
    </row>
    <row r="54" customFormat="false" ht="15" hidden="false" customHeight="false" outlineLevel="0" collapsed="false">
      <c r="A54" s="10"/>
      <c r="B54" s="9"/>
      <c r="C54" s="10"/>
      <c r="D54" s="10"/>
      <c r="E54" s="10"/>
      <c r="F54" s="10"/>
      <c r="G54" s="10"/>
      <c r="H54" s="10"/>
      <c r="I54" s="10"/>
    </row>
    <row r="55" customFormat="false" ht="15" hidden="false" customHeight="false" outlineLevel="0" collapsed="false">
      <c r="A55" s="10"/>
      <c r="B55" s="9"/>
      <c r="C55" s="10"/>
      <c r="D55" s="10"/>
      <c r="E55" s="10"/>
      <c r="F55" s="10"/>
      <c r="G55" s="10"/>
      <c r="H55" s="10"/>
      <c r="I55" s="10"/>
    </row>
    <row r="56" customFormat="false" ht="15" hidden="false" customHeight="false" outlineLevel="0" collapsed="false">
      <c r="A56" s="10"/>
      <c r="B56" s="9"/>
      <c r="C56" s="10"/>
      <c r="D56" s="10"/>
      <c r="E56" s="10"/>
      <c r="F56" s="10"/>
      <c r="G56" s="10"/>
      <c r="H56" s="10"/>
      <c r="I56" s="10"/>
    </row>
    <row r="57" customFormat="false" ht="15" hidden="false" customHeight="false" outlineLevel="0" collapsed="false">
      <c r="A57" s="10"/>
      <c r="B57" s="9"/>
      <c r="C57" s="10"/>
      <c r="D57" s="10"/>
      <c r="E57" s="10"/>
      <c r="F57" s="10"/>
      <c r="G57" s="10"/>
      <c r="H57" s="10"/>
      <c r="I57" s="10"/>
    </row>
    <row r="58" customFormat="false" ht="15" hidden="false" customHeight="false" outlineLevel="0" collapsed="false">
      <c r="A58" s="10"/>
      <c r="B58" s="9"/>
      <c r="C58" s="10"/>
      <c r="D58" s="10"/>
      <c r="E58" s="10"/>
      <c r="F58" s="10"/>
      <c r="G58" s="10"/>
      <c r="H58" s="10"/>
      <c r="I58" s="10"/>
    </row>
    <row r="59" customFormat="false" ht="15" hidden="false" customHeight="false" outlineLevel="0" collapsed="false">
      <c r="A59" s="10"/>
      <c r="B59" s="9"/>
      <c r="C59" s="10"/>
      <c r="D59" s="10"/>
      <c r="E59" s="10"/>
      <c r="F59" s="10"/>
      <c r="G59" s="10"/>
      <c r="H59" s="10"/>
      <c r="I59" s="10"/>
    </row>
    <row r="60" customFormat="false" ht="15" hidden="false" customHeight="false" outlineLevel="0" collapsed="false">
      <c r="A60" s="10"/>
      <c r="B60" s="9"/>
      <c r="C60" s="10"/>
      <c r="D60" s="10"/>
      <c r="E60" s="10"/>
      <c r="F60" s="10"/>
      <c r="G60" s="10"/>
      <c r="H60" s="10"/>
      <c r="I60" s="10"/>
    </row>
    <row r="61" customFormat="false" ht="15" hidden="false" customHeight="false" outlineLevel="0" collapsed="false">
      <c r="A61" s="10"/>
      <c r="B61" s="9"/>
      <c r="C61" s="10"/>
      <c r="D61" s="10"/>
      <c r="E61" s="10"/>
      <c r="F61" s="10"/>
      <c r="G61" s="10"/>
      <c r="H61" s="10"/>
      <c r="I61" s="10"/>
    </row>
    <row r="62" customFormat="false" ht="15" hidden="false" customHeight="false" outlineLevel="0" collapsed="false">
      <c r="A62" s="10"/>
      <c r="B62" s="9"/>
      <c r="C62" s="10"/>
      <c r="D62" s="10"/>
      <c r="E62" s="10"/>
      <c r="F62" s="10"/>
      <c r="G62" s="10"/>
      <c r="H62" s="10"/>
      <c r="I62" s="10"/>
    </row>
    <row r="63" customFormat="false" ht="15" hidden="false" customHeight="false" outlineLevel="0" collapsed="false">
      <c r="A63" s="10"/>
      <c r="B63" s="9"/>
      <c r="C63" s="10"/>
      <c r="D63" s="10"/>
      <c r="E63" s="10"/>
      <c r="F63" s="10"/>
      <c r="G63" s="10"/>
      <c r="H63" s="10"/>
      <c r="I63" s="10"/>
    </row>
    <row r="64" customFormat="false" ht="15" hidden="false" customHeight="false" outlineLevel="0" collapsed="false">
      <c r="A64" s="10"/>
      <c r="B64" s="9"/>
      <c r="C64" s="10"/>
      <c r="D64" s="10"/>
      <c r="E64" s="10"/>
      <c r="F64" s="10"/>
      <c r="G64" s="10"/>
      <c r="H64" s="10"/>
      <c r="I64" s="10"/>
    </row>
    <row r="65" customFormat="false" ht="15" hidden="false" customHeight="false" outlineLevel="0" collapsed="false">
      <c r="A65" s="10"/>
      <c r="B65" s="9"/>
      <c r="C65" s="10"/>
      <c r="D65" s="10"/>
      <c r="E65" s="10"/>
      <c r="F65" s="10"/>
      <c r="G65" s="10"/>
      <c r="H65" s="10"/>
      <c r="I65" s="10"/>
    </row>
    <row r="66" customFormat="false" ht="15" hidden="false" customHeight="false" outlineLevel="0" collapsed="false">
      <c r="A66" s="10"/>
      <c r="B66" s="9"/>
      <c r="C66" s="10"/>
      <c r="D66" s="10"/>
      <c r="E66" s="10"/>
      <c r="F66" s="10"/>
      <c r="G66" s="10"/>
      <c r="H66" s="10"/>
      <c r="I66" s="10"/>
    </row>
    <row r="67" customFormat="false" ht="15" hidden="false" customHeight="false" outlineLevel="0" collapsed="false">
      <c r="A67" s="10"/>
      <c r="B67" s="9"/>
      <c r="C67" s="10"/>
      <c r="D67" s="10"/>
      <c r="E67" s="10"/>
      <c r="F67" s="10"/>
      <c r="G67" s="10"/>
      <c r="H67" s="10"/>
      <c r="I67" s="10"/>
    </row>
    <row r="68" customFormat="false" ht="15" hidden="false" customHeight="false" outlineLevel="0" collapsed="false">
      <c r="A68" s="10"/>
      <c r="B68" s="9"/>
      <c r="C68" s="10"/>
      <c r="D68" s="10"/>
      <c r="E68" s="10"/>
      <c r="F68" s="10"/>
      <c r="G68" s="10"/>
      <c r="H68" s="10"/>
      <c r="I68" s="10"/>
    </row>
    <row r="69" customFormat="false" ht="15" hidden="false" customHeight="false" outlineLevel="0" collapsed="false">
      <c r="A69" s="10"/>
      <c r="B69" s="9"/>
      <c r="C69" s="10"/>
      <c r="D69" s="10"/>
      <c r="E69" s="10"/>
      <c r="F69" s="10"/>
      <c r="G69" s="10"/>
      <c r="H69" s="10"/>
      <c r="I69" s="10"/>
    </row>
    <row r="70" customFormat="false" ht="15" hidden="false" customHeight="false" outlineLevel="0" collapsed="false">
      <c r="A70" s="10"/>
      <c r="B70" s="9"/>
      <c r="C70" s="10"/>
      <c r="D70" s="10"/>
      <c r="E70" s="10"/>
      <c r="F70" s="10"/>
      <c r="G70" s="10"/>
      <c r="H70" s="10"/>
      <c r="I70" s="10"/>
    </row>
    <row r="71" customFormat="false" ht="15" hidden="false" customHeight="false" outlineLevel="0" collapsed="false">
      <c r="A71" s="10"/>
      <c r="B71" s="9"/>
      <c r="C71" s="10"/>
      <c r="D71" s="10"/>
      <c r="E71" s="10"/>
      <c r="F71" s="10"/>
      <c r="G71" s="10"/>
      <c r="H71" s="10"/>
      <c r="I71" s="10"/>
    </row>
    <row r="72" customFormat="false" ht="15" hidden="false" customHeight="false" outlineLevel="0" collapsed="false">
      <c r="A72" s="10"/>
      <c r="B72" s="9"/>
      <c r="C72" s="10"/>
      <c r="D72" s="10"/>
      <c r="E72" s="10"/>
      <c r="F72" s="10"/>
      <c r="G72" s="10"/>
      <c r="H72" s="10"/>
      <c r="I72" s="10"/>
    </row>
    <row r="73" customFormat="false" ht="15" hidden="false" customHeight="false" outlineLevel="0" collapsed="false">
      <c r="A73" s="10"/>
      <c r="B73" s="9"/>
      <c r="C73" s="10"/>
      <c r="D73" s="10"/>
      <c r="E73" s="10"/>
      <c r="F73" s="10"/>
      <c r="G73" s="10"/>
      <c r="H73" s="10"/>
      <c r="I73" s="10"/>
    </row>
    <row r="74" customFormat="false" ht="15" hidden="false" customHeight="false" outlineLevel="0" collapsed="false">
      <c r="A74" s="10"/>
      <c r="B74" s="9"/>
      <c r="C74" s="10"/>
      <c r="D74" s="10"/>
      <c r="E74" s="10"/>
      <c r="F74" s="10"/>
      <c r="G74" s="10"/>
      <c r="H74" s="10"/>
      <c r="I74" s="10"/>
    </row>
    <row r="75" customFormat="false" ht="15" hidden="false" customHeight="false" outlineLevel="0" collapsed="false">
      <c r="A75" s="10"/>
      <c r="B75" s="9"/>
      <c r="C75" s="10"/>
      <c r="D75" s="10"/>
      <c r="E75" s="10"/>
      <c r="F75" s="10"/>
      <c r="G75" s="10"/>
      <c r="H75" s="10"/>
      <c r="I75" s="10"/>
    </row>
    <row r="76" customFormat="false" ht="15" hidden="false" customHeight="false" outlineLevel="0" collapsed="false">
      <c r="A76" s="10"/>
      <c r="B76" s="9"/>
      <c r="C76" s="10"/>
      <c r="D76" s="10"/>
      <c r="E76" s="10"/>
      <c r="F76" s="10"/>
      <c r="G76" s="10"/>
      <c r="H76" s="10"/>
      <c r="I76" s="10"/>
    </row>
    <row r="77" customFormat="false" ht="15" hidden="false" customHeight="false" outlineLevel="0" collapsed="false">
      <c r="A77" s="10"/>
      <c r="B77" s="9"/>
      <c r="C77" s="10"/>
      <c r="D77" s="10"/>
      <c r="E77" s="10"/>
      <c r="F77" s="10"/>
      <c r="G77" s="10"/>
      <c r="H77" s="10"/>
      <c r="I77" s="10"/>
    </row>
    <row r="78" customFormat="false" ht="15" hidden="false" customHeight="false" outlineLevel="0" collapsed="false">
      <c r="A78" s="10"/>
      <c r="B78" s="9"/>
      <c r="C78" s="10"/>
      <c r="D78" s="10"/>
      <c r="E78" s="10"/>
      <c r="F78" s="10"/>
      <c r="G78" s="10"/>
      <c r="H78" s="10"/>
      <c r="I78" s="10"/>
    </row>
    <row r="79" customFormat="false" ht="15" hidden="false" customHeight="false" outlineLevel="0" collapsed="false">
      <c r="A79" s="10"/>
      <c r="B79" s="9"/>
      <c r="C79" s="10"/>
      <c r="D79" s="10"/>
      <c r="E79" s="10"/>
      <c r="F79" s="10"/>
      <c r="G79" s="10"/>
      <c r="H79" s="10"/>
      <c r="I79" s="10"/>
    </row>
    <row r="80" customFormat="false" ht="15" hidden="false" customHeight="false" outlineLevel="0" collapsed="false">
      <c r="A80" s="10"/>
      <c r="B80" s="9"/>
      <c r="C80" s="10"/>
      <c r="D80" s="10"/>
      <c r="E80" s="10"/>
      <c r="F80" s="10"/>
      <c r="G80" s="10"/>
      <c r="H80" s="10"/>
      <c r="I80" s="10"/>
    </row>
    <row r="81" customFormat="false" ht="15" hidden="false" customHeight="false" outlineLevel="0" collapsed="false">
      <c r="A81" s="10"/>
      <c r="B81" s="9"/>
      <c r="C81" s="10"/>
      <c r="D81" s="10"/>
      <c r="E81" s="10"/>
      <c r="F81" s="10"/>
      <c r="G81" s="10"/>
      <c r="H81" s="10"/>
      <c r="I81" s="10"/>
    </row>
    <row r="82" customFormat="false" ht="15" hidden="false" customHeight="false" outlineLevel="0" collapsed="false">
      <c r="A82" s="10"/>
      <c r="B82" s="9"/>
      <c r="C82" s="10"/>
      <c r="D82" s="10"/>
      <c r="E82" s="10"/>
      <c r="F82" s="10"/>
      <c r="G82" s="10"/>
      <c r="H82" s="10"/>
      <c r="I82" s="10"/>
    </row>
    <row r="83" customFormat="false" ht="15" hidden="false" customHeight="false" outlineLevel="0" collapsed="false">
      <c r="A83" s="10"/>
      <c r="B83" s="9"/>
      <c r="C83" s="10"/>
      <c r="D83" s="10"/>
      <c r="E83" s="10"/>
      <c r="F83" s="10"/>
      <c r="G83" s="10"/>
      <c r="H83" s="10"/>
      <c r="I83" s="10"/>
    </row>
    <row r="84" customFormat="false" ht="15" hidden="false" customHeight="false" outlineLevel="0" collapsed="false">
      <c r="A84" s="10"/>
      <c r="B84" s="9"/>
      <c r="C84" s="10"/>
      <c r="D84" s="10"/>
      <c r="E84" s="10"/>
      <c r="F84" s="10"/>
      <c r="G84" s="10"/>
      <c r="H84" s="10"/>
      <c r="I84" s="10"/>
    </row>
    <row r="85" customFormat="false" ht="15" hidden="false" customHeight="false" outlineLevel="0" collapsed="false">
      <c r="A85" s="10"/>
      <c r="B85" s="9"/>
      <c r="C85" s="10"/>
      <c r="D85" s="10"/>
      <c r="E85" s="10"/>
      <c r="F85" s="10"/>
      <c r="G85" s="10"/>
      <c r="H85" s="10"/>
      <c r="I85" s="10"/>
    </row>
    <row r="86" customFormat="false" ht="15" hidden="false" customHeight="false" outlineLevel="0" collapsed="false">
      <c r="A86" s="10"/>
      <c r="B86" s="9"/>
      <c r="C86" s="10"/>
      <c r="D86" s="10"/>
      <c r="E86" s="10"/>
      <c r="F86" s="10"/>
      <c r="G86" s="10"/>
      <c r="H86" s="10"/>
      <c r="I86" s="10"/>
    </row>
    <row r="87" customFormat="false" ht="15" hidden="false" customHeight="false" outlineLevel="0" collapsed="false">
      <c r="A87" s="10"/>
      <c r="B87" s="9"/>
      <c r="C87" s="10"/>
      <c r="D87" s="10"/>
      <c r="E87" s="10"/>
      <c r="F87" s="10"/>
      <c r="G87" s="10"/>
      <c r="H87" s="10"/>
      <c r="I87" s="10"/>
    </row>
    <row r="88" customFormat="false" ht="15" hidden="false" customHeight="false" outlineLevel="0" collapsed="false">
      <c r="A88" s="10"/>
      <c r="B88" s="9"/>
      <c r="C88" s="10"/>
      <c r="D88" s="10"/>
      <c r="E88" s="10"/>
      <c r="F88" s="10"/>
      <c r="G88" s="10"/>
      <c r="H88" s="10"/>
      <c r="I88" s="10"/>
    </row>
    <row r="89" customFormat="false" ht="15" hidden="false" customHeight="false" outlineLevel="0" collapsed="false">
      <c r="A89" s="10"/>
      <c r="B89" s="9"/>
      <c r="C89" s="10"/>
      <c r="D89" s="10"/>
      <c r="E89" s="10"/>
      <c r="F89" s="10"/>
      <c r="G89" s="10"/>
      <c r="H89" s="10"/>
      <c r="I89" s="10"/>
    </row>
    <row r="90" customFormat="false" ht="15" hidden="false" customHeight="false" outlineLevel="0" collapsed="false">
      <c r="A90" s="10"/>
      <c r="B90" s="9"/>
      <c r="C90" s="10"/>
      <c r="D90" s="10"/>
      <c r="E90" s="10"/>
      <c r="F90" s="10"/>
      <c r="G90" s="10"/>
      <c r="H90" s="10"/>
      <c r="I90" s="10"/>
    </row>
    <row r="91" customFormat="false" ht="15" hidden="false" customHeight="false" outlineLevel="0" collapsed="false">
      <c r="A91" s="10"/>
      <c r="B91" s="9"/>
      <c r="C91" s="10"/>
      <c r="D91" s="10"/>
      <c r="E91" s="10"/>
      <c r="F91" s="10"/>
      <c r="G91" s="10"/>
      <c r="H91" s="10"/>
      <c r="I91" s="10"/>
    </row>
    <row r="92" customFormat="false" ht="15" hidden="false" customHeight="false" outlineLevel="0" collapsed="false">
      <c r="A92" s="10"/>
      <c r="B92" s="9"/>
      <c r="C92" s="10"/>
      <c r="D92" s="10"/>
      <c r="E92" s="10"/>
      <c r="F92" s="10"/>
      <c r="G92" s="10"/>
      <c r="H92" s="10"/>
      <c r="I92" s="10"/>
    </row>
    <row r="93" customFormat="false" ht="15" hidden="false" customHeight="false" outlineLevel="0" collapsed="false">
      <c r="A93" s="10"/>
      <c r="B93" s="9"/>
      <c r="C93" s="10"/>
      <c r="D93" s="10"/>
      <c r="E93" s="10"/>
      <c r="F93" s="10"/>
      <c r="G93" s="10"/>
      <c r="H93" s="10"/>
      <c r="I93" s="10"/>
    </row>
    <row r="94" customFormat="false" ht="15" hidden="false" customHeight="false" outlineLevel="0" collapsed="false">
      <c r="A94" s="10"/>
      <c r="B94" s="9"/>
      <c r="C94" s="10"/>
      <c r="D94" s="10"/>
      <c r="E94" s="10"/>
      <c r="F94" s="10"/>
      <c r="G94" s="10"/>
      <c r="H94" s="10"/>
      <c r="I94" s="10"/>
    </row>
    <row r="95" customFormat="false" ht="15" hidden="false" customHeight="false" outlineLevel="0" collapsed="false">
      <c r="A95" s="10"/>
      <c r="B95" s="9"/>
      <c r="C95" s="10"/>
      <c r="D95" s="10"/>
      <c r="E95" s="10"/>
      <c r="F95" s="10"/>
      <c r="G95" s="10"/>
      <c r="H95" s="10"/>
      <c r="I95" s="10"/>
    </row>
    <row r="96" customFormat="false" ht="15" hidden="false" customHeight="false" outlineLevel="0" collapsed="false">
      <c r="A96" s="10"/>
      <c r="B96" s="9"/>
      <c r="C96" s="10"/>
      <c r="D96" s="10"/>
      <c r="E96" s="10"/>
      <c r="F96" s="10"/>
      <c r="G96" s="10"/>
      <c r="H96" s="10"/>
      <c r="I96" s="10"/>
    </row>
    <row r="97" customFormat="false" ht="15" hidden="false" customHeight="false" outlineLevel="0" collapsed="false">
      <c r="A97" s="10"/>
      <c r="B97" s="9"/>
      <c r="C97" s="10"/>
      <c r="D97" s="10"/>
      <c r="E97" s="10"/>
      <c r="F97" s="10"/>
      <c r="G97" s="10"/>
      <c r="H97" s="10"/>
      <c r="I97" s="10"/>
    </row>
    <row r="98" customFormat="false" ht="15" hidden="false" customHeight="false" outlineLevel="0" collapsed="false">
      <c r="A98" s="10"/>
      <c r="B98" s="9"/>
      <c r="C98" s="10"/>
      <c r="D98" s="10"/>
      <c r="E98" s="10"/>
      <c r="F98" s="10"/>
      <c r="G98" s="10"/>
      <c r="H98" s="10"/>
      <c r="I98" s="10"/>
    </row>
    <row r="99" customFormat="false" ht="15" hidden="false" customHeight="false" outlineLevel="0" collapsed="false">
      <c r="A99" s="10"/>
      <c r="B99" s="9"/>
      <c r="C99" s="10"/>
      <c r="D99" s="10"/>
      <c r="E99" s="10"/>
      <c r="F99" s="10"/>
      <c r="G99" s="10"/>
      <c r="H99" s="10"/>
      <c r="I99" s="10"/>
    </row>
    <row r="100" customFormat="false" ht="15" hidden="false" customHeight="false" outlineLevel="0" collapsed="false">
      <c r="A100" s="10"/>
      <c r="B100" s="9"/>
      <c r="C100" s="10"/>
      <c r="D100" s="10"/>
      <c r="E100" s="10"/>
      <c r="F100" s="10"/>
      <c r="G100" s="10"/>
      <c r="H100" s="10"/>
      <c r="I100" s="10"/>
    </row>
    <row r="101" customFormat="false" ht="15" hidden="false" customHeight="false" outlineLevel="0" collapsed="false">
      <c r="A101" s="10"/>
      <c r="B101" s="9"/>
      <c r="C101" s="10"/>
      <c r="D101" s="10"/>
      <c r="E101" s="10"/>
      <c r="F101" s="10"/>
      <c r="G101" s="10"/>
      <c r="H101" s="10"/>
      <c r="I101" s="10"/>
    </row>
    <row r="102" customFormat="false" ht="15" hidden="false" customHeight="false" outlineLevel="0" collapsed="false">
      <c r="A102" s="10"/>
      <c r="B102" s="9"/>
      <c r="C102" s="10"/>
      <c r="D102" s="10"/>
      <c r="E102" s="10"/>
      <c r="F102" s="10"/>
      <c r="G102" s="10"/>
      <c r="H102" s="10"/>
      <c r="I102" s="10"/>
    </row>
    <row r="103" customFormat="false" ht="15" hidden="false" customHeight="false" outlineLevel="0" collapsed="false">
      <c r="A103" s="10"/>
      <c r="B103" s="9"/>
      <c r="C103" s="10"/>
      <c r="D103" s="10"/>
      <c r="E103" s="10"/>
      <c r="F103" s="10"/>
      <c r="G103" s="10"/>
      <c r="H103" s="10"/>
      <c r="I103" s="10"/>
    </row>
    <row r="104" customFormat="false" ht="15" hidden="false" customHeight="false" outlineLevel="0" collapsed="false">
      <c r="A104" s="10"/>
      <c r="B104" s="9"/>
      <c r="C104" s="10"/>
      <c r="D104" s="10"/>
      <c r="E104" s="10"/>
      <c r="F104" s="10"/>
      <c r="G104" s="10"/>
      <c r="H104" s="10"/>
      <c r="I104" s="10"/>
    </row>
    <row r="105" customFormat="false" ht="15" hidden="false" customHeight="false" outlineLevel="0" collapsed="false">
      <c r="A105" s="10"/>
      <c r="B105" s="9"/>
      <c r="C105" s="10"/>
      <c r="D105" s="10"/>
      <c r="E105" s="10"/>
      <c r="F105" s="10"/>
      <c r="G105" s="10"/>
      <c r="H105" s="10"/>
      <c r="I105" s="10"/>
    </row>
    <row r="106" customFormat="false" ht="15" hidden="false" customHeight="false" outlineLevel="0" collapsed="false">
      <c r="A106" s="10"/>
      <c r="B106" s="9"/>
      <c r="C106" s="10"/>
      <c r="D106" s="10"/>
      <c r="E106" s="10"/>
      <c r="F106" s="10"/>
      <c r="G106" s="10"/>
      <c r="H106" s="10"/>
      <c r="I106" s="10"/>
    </row>
    <row r="107" customFormat="false" ht="15" hidden="false" customHeight="false" outlineLevel="0" collapsed="false">
      <c r="A107" s="10"/>
      <c r="B107" s="9"/>
      <c r="C107" s="10"/>
      <c r="D107" s="10"/>
      <c r="E107" s="10"/>
      <c r="F107" s="10"/>
      <c r="G107" s="10"/>
      <c r="H107" s="10"/>
      <c r="I107" s="10"/>
    </row>
    <row r="108" customFormat="false" ht="15" hidden="false" customHeight="false" outlineLevel="0" collapsed="false">
      <c r="A108" s="10"/>
      <c r="B108" s="9"/>
      <c r="C108" s="10"/>
      <c r="D108" s="10"/>
      <c r="E108" s="10"/>
      <c r="F108" s="10"/>
      <c r="G108" s="10"/>
      <c r="H108" s="10"/>
      <c r="I108" s="10"/>
    </row>
    <row r="109" customFormat="false" ht="15" hidden="false" customHeight="false" outlineLevel="0" collapsed="false">
      <c r="A109" s="10"/>
      <c r="B109" s="9"/>
      <c r="C109" s="10"/>
      <c r="D109" s="10"/>
      <c r="E109" s="10"/>
      <c r="F109" s="10"/>
      <c r="G109" s="10"/>
      <c r="H109" s="10"/>
      <c r="I109" s="10"/>
    </row>
    <row r="110" customFormat="false" ht="15" hidden="false" customHeight="false" outlineLevel="0" collapsed="false">
      <c r="A110" s="10"/>
      <c r="B110" s="9"/>
      <c r="C110" s="10"/>
      <c r="D110" s="10"/>
      <c r="E110" s="10"/>
      <c r="F110" s="10"/>
      <c r="G110" s="10"/>
      <c r="H110" s="10"/>
      <c r="I110" s="10"/>
    </row>
    <row r="111" customFormat="false" ht="15" hidden="false" customHeight="false" outlineLevel="0" collapsed="false">
      <c r="A111" s="10"/>
      <c r="B111" s="9"/>
      <c r="C111" s="10"/>
      <c r="D111" s="10"/>
      <c r="E111" s="10"/>
      <c r="F111" s="10"/>
      <c r="G111" s="10"/>
      <c r="H111" s="10"/>
      <c r="I111" s="10"/>
    </row>
    <row r="112" customFormat="false" ht="15" hidden="false" customHeight="false" outlineLevel="0" collapsed="false">
      <c r="A112" s="10"/>
      <c r="B112" s="9"/>
      <c r="C112" s="10"/>
      <c r="D112" s="10"/>
      <c r="E112" s="10"/>
      <c r="F112" s="10"/>
      <c r="G112" s="10"/>
      <c r="H112" s="10"/>
      <c r="I112" s="10"/>
    </row>
    <row r="113" customFormat="false" ht="15" hidden="false" customHeight="false" outlineLevel="0" collapsed="false">
      <c r="A113" s="10"/>
      <c r="B113" s="9"/>
      <c r="C113" s="10"/>
      <c r="D113" s="10"/>
      <c r="E113" s="10"/>
      <c r="F113" s="10"/>
      <c r="G113" s="10"/>
      <c r="H113" s="10"/>
      <c r="I113" s="10"/>
    </row>
    <row r="114" customFormat="false" ht="15" hidden="false" customHeight="false" outlineLevel="0" collapsed="false">
      <c r="A114" s="10"/>
      <c r="B114" s="9"/>
      <c r="C114" s="10"/>
      <c r="D114" s="10"/>
      <c r="E114" s="10"/>
      <c r="F114" s="10"/>
      <c r="G114" s="10"/>
      <c r="H114" s="10"/>
      <c r="I114" s="10"/>
    </row>
    <row r="115" customFormat="false" ht="15" hidden="false" customHeight="false" outlineLevel="0" collapsed="false">
      <c r="A115" s="10"/>
      <c r="B115" s="9"/>
      <c r="C115" s="10"/>
      <c r="D115" s="10"/>
      <c r="E115" s="10"/>
      <c r="F115" s="10"/>
      <c r="G115" s="10"/>
      <c r="H115" s="10"/>
      <c r="I115" s="10"/>
    </row>
    <row r="116" customFormat="false" ht="15" hidden="false" customHeight="false" outlineLevel="0" collapsed="false">
      <c r="A116" s="10"/>
      <c r="B116" s="9"/>
      <c r="C116" s="10"/>
      <c r="D116" s="10"/>
      <c r="E116" s="10"/>
      <c r="F116" s="10"/>
      <c r="G116" s="10"/>
      <c r="H116" s="10"/>
      <c r="I116" s="10"/>
    </row>
    <row r="117" customFormat="false" ht="15" hidden="false" customHeight="false" outlineLevel="0" collapsed="false">
      <c r="A117" s="10"/>
      <c r="B117" s="9"/>
      <c r="C117" s="10"/>
      <c r="D117" s="10"/>
      <c r="E117" s="10"/>
      <c r="F117" s="10"/>
      <c r="G117" s="10"/>
      <c r="H117" s="10"/>
      <c r="I117" s="10"/>
    </row>
    <row r="118" customFormat="false" ht="15" hidden="false" customHeight="false" outlineLevel="0" collapsed="false">
      <c r="A118" s="10"/>
      <c r="B118" s="9"/>
      <c r="C118" s="10"/>
      <c r="D118" s="10"/>
      <c r="E118" s="10"/>
      <c r="F118" s="10"/>
      <c r="G118" s="10"/>
      <c r="H118" s="10"/>
      <c r="I118" s="10"/>
    </row>
    <row r="119" customFormat="false" ht="15" hidden="false" customHeight="false" outlineLevel="0" collapsed="false">
      <c r="A119" s="10"/>
      <c r="B119" s="9"/>
      <c r="C119" s="10"/>
      <c r="D119" s="10"/>
      <c r="E119" s="10"/>
      <c r="F119" s="10"/>
      <c r="G119" s="10"/>
      <c r="H119" s="10"/>
      <c r="I119" s="10"/>
    </row>
    <row r="120" customFormat="false" ht="15" hidden="false" customHeight="false" outlineLevel="0" collapsed="false">
      <c r="A120" s="10"/>
      <c r="B120" s="9"/>
      <c r="C120" s="10"/>
      <c r="D120" s="10"/>
      <c r="E120" s="10"/>
      <c r="F120" s="10"/>
      <c r="G120" s="10"/>
      <c r="H120" s="10"/>
      <c r="I120" s="10"/>
    </row>
    <row r="121" customFormat="false" ht="15" hidden="false" customHeight="false" outlineLevel="0" collapsed="false">
      <c r="A121" s="10"/>
      <c r="B121" s="9"/>
      <c r="C121" s="10"/>
      <c r="D121" s="10"/>
      <c r="E121" s="10"/>
      <c r="F121" s="10"/>
      <c r="G121" s="10"/>
      <c r="H121" s="10"/>
      <c r="I121" s="10"/>
    </row>
    <row r="122" customFormat="false" ht="15" hidden="false" customHeight="false" outlineLevel="0" collapsed="false">
      <c r="A122" s="10"/>
      <c r="B122" s="9"/>
      <c r="C122" s="10"/>
      <c r="D122" s="10"/>
      <c r="E122" s="10"/>
      <c r="F122" s="10"/>
      <c r="G122" s="10"/>
      <c r="H122" s="10"/>
      <c r="I122" s="10"/>
    </row>
    <row r="123" customFormat="false" ht="15" hidden="false" customHeight="false" outlineLevel="0" collapsed="false">
      <c r="A123" s="10"/>
      <c r="B123" s="9"/>
      <c r="C123" s="10"/>
      <c r="D123" s="10"/>
      <c r="E123" s="10"/>
      <c r="F123" s="10"/>
      <c r="G123" s="10"/>
      <c r="H123" s="10"/>
      <c r="I123" s="10"/>
    </row>
    <row r="124" customFormat="false" ht="15" hidden="false" customHeight="false" outlineLevel="0" collapsed="false">
      <c r="A124" s="10"/>
      <c r="B124" s="9"/>
      <c r="C124" s="10"/>
      <c r="D124" s="10"/>
      <c r="E124" s="10"/>
      <c r="F124" s="10"/>
      <c r="G124" s="10"/>
      <c r="H124" s="10"/>
      <c r="I124" s="10"/>
    </row>
    <row r="125" customFormat="false" ht="15" hidden="false" customHeight="false" outlineLevel="0" collapsed="false">
      <c r="A125" s="10"/>
      <c r="B125" s="9"/>
      <c r="C125" s="10"/>
      <c r="D125" s="10"/>
      <c r="E125" s="10"/>
      <c r="F125" s="10"/>
      <c r="G125" s="10"/>
      <c r="H125" s="10"/>
      <c r="I125" s="10"/>
    </row>
    <row r="126" customFormat="false" ht="15" hidden="false" customHeight="false" outlineLevel="0" collapsed="false">
      <c r="A126" s="10"/>
      <c r="B126" s="9"/>
      <c r="C126" s="10"/>
      <c r="D126" s="10"/>
      <c r="E126" s="10"/>
      <c r="F126" s="10"/>
      <c r="G126" s="10"/>
      <c r="H126" s="10"/>
      <c r="I126" s="10"/>
    </row>
    <row r="127" customFormat="false" ht="15" hidden="false" customHeight="false" outlineLevel="0" collapsed="false">
      <c r="A127" s="10"/>
      <c r="B127" s="9"/>
      <c r="C127" s="10"/>
      <c r="D127" s="10"/>
      <c r="E127" s="10"/>
      <c r="F127" s="10"/>
      <c r="G127" s="10"/>
      <c r="H127" s="10"/>
      <c r="I127" s="10"/>
    </row>
    <row r="128" customFormat="false" ht="15" hidden="false" customHeight="false" outlineLevel="0" collapsed="false">
      <c r="A128" s="10"/>
      <c r="B128" s="9"/>
      <c r="C128" s="10"/>
      <c r="D128" s="10"/>
      <c r="E128" s="10"/>
      <c r="F128" s="10"/>
      <c r="G128" s="10"/>
      <c r="H128" s="10"/>
      <c r="I128" s="10"/>
    </row>
    <row r="129" customFormat="false" ht="15" hidden="false" customHeight="false" outlineLevel="0" collapsed="false">
      <c r="A129" s="10"/>
      <c r="B129" s="9"/>
      <c r="C129" s="10"/>
      <c r="D129" s="10"/>
      <c r="E129" s="10"/>
      <c r="F129" s="10"/>
      <c r="G129" s="10"/>
      <c r="H129" s="10"/>
      <c r="I129" s="10"/>
    </row>
    <row r="130" customFormat="false" ht="15" hidden="false" customHeight="false" outlineLevel="0" collapsed="false">
      <c r="A130" s="10"/>
      <c r="B130" s="9"/>
      <c r="C130" s="10"/>
      <c r="D130" s="10"/>
      <c r="E130" s="10"/>
      <c r="F130" s="10"/>
      <c r="G130" s="10"/>
      <c r="H130" s="10"/>
      <c r="I130" s="10"/>
    </row>
    <row r="131" customFormat="false" ht="15" hidden="false" customHeight="false" outlineLevel="0" collapsed="false">
      <c r="A131" s="10"/>
      <c r="B131" s="9"/>
      <c r="C131" s="10"/>
      <c r="D131" s="10"/>
      <c r="E131" s="10"/>
      <c r="F131" s="10"/>
      <c r="G131" s="10"/>
      <c r="H131" s="10"/>
      <c r="I131" s="10"/>
    </row>
    <row r="132" customFormat="false" ht="15" hidden="false" customHeight="false" outlineLevel="0" collapsed="false">
      <c r="A132" s="10"/>
      <c r="B132" s="9"/>
      <c r="C132" s="10"/>
      <c r="D132" s="10"/>
      <c r="E132" s="10"/>
      <c r="F132" s="10"/>
      <c r="G132" s="10"/>
      <c r="H132" s="10"/>
      <c r="I132" s="10"/>
    </row>
    <row r="133" customFormat="false" ht="15" hidden="false" customHeight="false" outlineLevel="0" collapsed="false">
      <c r="A133" s="10"/>
      <c r="B133" s="9"/>
      <c r="C133" s="10"/>
      <c r="D133" s="10"/>
      <c r="E133" s="10"/>
      <c r="F133" s="10"/>
      <c r="G133" s="10"/>
      <c r="H133" s="10"/>
      <c r="I133" s="10"/>
    </row>
    <row r="134" customFormat="false" ht="15" hidden="false" customHeight="false" outlineLevel="0" collapsed="false">
      <c r="A134" s="10"/>
      <c r="B134" s="9"/>
      <c r="C134" s="10"/>
      <c r="D134" s="10"/>
      <c r="E134" s="10"/>
      <c r="F134" s="10"/>
      <c r="G134" s="10"/>
      <c r="H134" s="10"/>
      <c r="I134" s="10"/>
    </row>
    <row r="135" customFormat="false" ht="15" hidden="false" customHeight="false" outlineLevel="0" collapsed="false">
      <c r="A135" s="10"/>
      <c r="B135" s="9"/>
      <c r="C135" s="10"/>
      <c r="D135" s="10"/>
      <c r="E135" s="10"/>
      <c r="F135" s="10"/>
      <c r="G135" s="10"/>
      <c r="H135" s="10"/>
      <c r="I135" s="10"/>
    </row>
    <row r="136" customFormat="false" ht="15" hidden="false" customHeight="false" outlineLevel="0" collapsed="false">
      <c r="A136" s="10"/>
      <c r="B136" s="9"/>
      <c r="C136" s="10"/>
      <c r="D136" s="10"/>
      <c r="E136" s="10"/>
      <c r="F136" s="10"/>
      <c r="G136" s="10"/>
      <c r="H136" s="10"/>
      <c r="I136" s="10"/>
    </row>
    <row r="137" customFormat="false" ht="15" hidden="false" customHeight="false" outlineLevel="0" collapsed="false">
      <c r="A137" s="10"/>
      <c r="B137" s="9"/>
      <c r="C137" s="10"/>
      <c r="D137" s="10"/>
      <c r="E137" s="10"/>
      <c r="F137" s="10"/>
      <c r="G137" s="10"/>
      <c r="H137" s="10"/>
      <c r="I137" s="10"/>
    </row>
    <row r="138" customFormat="false" ht="15" hidden="false" customHeight="false" outlineLevel="0" collapsed="false">
      <c r="A138" s="10"/>
      <c r="B138" s="9"/>
      <c r="C138" s="10"/>
      <c r="D138" s="10"/>
      <c r="E138" s="10"/>
      <c r="F138" s="10"/>
      <c r="G138" s="10"/>
      <c r="H138" s="10"/>
      <c r="I138" s="10"/>
    </row>
    <row r="139" customFormat="false" ht="15" hidden="false" customHeight="false" outlineLevel="0" collapsed="false">
      <c r="A139" s="10"/>
      <c r="B139" s="9"/>
      <c r="C139" s="10"/>
      <c r="D139" s="10"/>
      <c r="E139" s="10"/>
      <c r="F139" s="10"/>
      <c r="G139" s="10"/>
      <c r="H139" s="10"/>
      <c r="I139" s="10"/>
    </row>
    <row r="140" customFormat="false" ht="15" hidden="false" customHeight="false" outlineLevel="0" collapsed="false">
      <c r="A140" s="10"/>
      <c r="B140" s="9"/>
      <c r="C140" s="10"/>
      <c r="D140" s="10"/>
      <c r="E140" s="10"/>
      <c r="F140" s="10"/>
      <c r="G140" s="10"/>
      <c r="H140" s="10"/>
      <c r="I140" s="10"/>
    </row>
    <row r="141" customFormat="false" ht="15" hidden="false" customHeight="false" outlineLevel="0" collapsed="false">
      <c r="A141" s="10"/>
      <c r="B141" s="9"/>
      <c r="C141" s="10"/>
      <c r="D141" s="10"/>
      <c r="E141" s="10"/>
      <c r="F141" s="10"/>
      <c r="G141" s="10"/>
      <c r="H141" s="10"/>
      <c r="I141" s="10"/>
    </row>
    <row r="142" customFormat="false" ht="15" hidden="false" customHeight="false" outlineLevel="0" collapsed="false">
      <c r="A142" s="10"/>
      <c r="B142" s="9"/>
      <c r="C142" s="10"/>
      <c r="D142" s="10"/>
      <c r="E142" s="10"/>
      <c r="F142" s="10"/>
      <c r="G142" s="10"/>
      <c r="H142" s="10"/>
      <c r="I142" s="10"/>
    </row>
    <row r="143" customFormat="false" ht="15" hidden="false" customHeight="false" outlineLevel="0" collapsed="false">
      <c r="A143" s="10"/>
      <c r="B143" s="9"/>
      <c r="C143" s="10"/>
      <c r="D143" s="10"/>
      <c r="E143" s="10"/>
      <c r="F143" s="10"/>
      <c r="G143" s="10"/>
      <c r="H143" s="10"/>
      <c r="I143" s="10"/>
    </row>
    <row r="144" customFormat="false" ht="15" hidden="false" customHeight="false" outlineLevel="0" collapsed="false">
      <c r="A144" s="10"/>
      <c r="B144" s="9"/>
      <c r="C144" s="10"/>
      <c r="D144" s="10"/>
      <c r="E144" s="10"/>
      <c r="F144" s="10"/>
      <c r="G144" s="10"/>
      <c r="H144" s="10"/>
      <c r="I144" s="10"/>
    </row>
    <row r="145" customFormat="false" ht="15" hidden="false" customHeight="false" outlineLevel="0" collapsed="false">
      <c r="A145" s="10"/>
      <c r="B145" s="9"/>
      <c r="C145" s="10"/>
      <c r="D145" s="10"/>
      <c r="E145" s="10"/>
      <c r="F145" s="10"/>
      <c r="G145" s="10"/>
      <c r="H145" s="10"/>
      <c r="I145" s="10"/>
    </row>
    <row r="146" customFormat="false" ht="15" hidden="false" customHeight="false" outlineLevel="0" collapsed="false">
      <c r="A146" s="10"/>
      <c r="B146" s="9"/>
      <c r="C146" s="10"/>
      <c r="D146" s="10"/>
      <c r="E146" s="10"/>
      <c r="F146" s="10"/>
      <c r="G146" s="10"/>
      <c r="H146" s="10"/>
      <c r="I146" s="10"/>
    </row>
    <row r="147" customFormat="false" ht="15" hidden="false" customHeight="false" outlineLevel="0" collapsed="false">
      <c r="A147" s="10"/>
      <c r="B147" s="9"/>
      <c r="C147" s="10"/>
      <c r="D147" s="10"/>
      <c r="E147" s="10"/>
      <c r="F147" s="10"/>
      <c r="G147" s="10"/>
      <c r="H147" s="10"/>
      <c r="I147" s="10"/>
    </row>
    <row r="148" customFormat="false" ht="15" hidden="false" customHeight="false" outlineLevel="0" collapsed="false">
      <c r="A148" s="10"/>
      <c r="B148" s="9"/>
      <c r="C148" s="10"/>
      <c r="D148" s="10"/>
      <c r="E148" s="10"/>
      <c r="F148" s="10"/>
      <c r="G148" s="10"/>
      <c r="H148" s="10"/>
      <c r="I148" s="10"/>
    </row>
    <row r="149" customFormat="false" ht="15" hidden="false" customHeight="false" outlineLevel="0" collapsed="false">
      <c r="A149" s="10"/>
      <c r="B149" s="9"/>
      <c r="C149" s="10"/>
      <c r="D149" s="10"/>
      <c r="E149" s="10"/>
      <c r="F149" s="10"/>
      <c r="G149" s="10"/>
      <c r="H149" s="10"/>
      <c r="I149" s="10"/>
    </row>
    <row r="150" customFormat="false" ht="15" hidden="false" customHeight="false" outlineLevel="0" collapsed="false">
      <c r="A150" s="10"/>
      <c r="B150" s="9"/>
      <c r="C150" s="10"/>
      <c r="D150" s="10"/>
      <c r="E150" s="10"/>
      <c r="F150" s="10"/>
      <c r="G150" s="10"/>
      <c r="H150" s="10"/>
      <c r="I150" s="10"/>
    </row>
    <row r="151" customFormat="false" ht="15" hidden="false" customHeight="false" outlineLevel="0" collapsed="false">
      <c r="A151" s="10"/>
      <c r="B151" s="9"/>
      <c r="C151" s="10"/>
      <c r="D151" s="10"/>
      <c r="E151" s="10"/>
      <c r="F151" s="10"/>
      <c r="G151" s="10"/>
      <c r="H151" s="10"/>
      <c r="I151" s="10"/>
    </row>
    <row r="152" customFormat="false" ht="15" hidden="false" customHeight="false" outlineLevel="0" collapsed="false">
      <c r="A152" s="10"/>
      <c r="B152" s="9"/>
      <c r="C152" s="10"/>
      <c r="D152" s="10"/>
      <c r="E152" s="10"/>
      <c r="F152" s="10"/>
      <c r="G152" s="10"/>
      <c r="H152" s="10"/>
      <c r="I152" s="10"/>
    </row>
    <row r="153" customFormat="false" ht="15" hidden="false" customHeight="false" outlineLevel="0" collapsed="false">
      <c r="A153" s="10"/>
      <c r="B153" s="9"/>
      <c r="C153" s="10"/>
      <c r="D153" s="10"/>
      <c r="E153" s="10"/>
      <c r="F153" s="10"/>
      <c r="G153" s="10"/>
      <c r="H153" s="10"/>
      <c r="I153" s="10"/>
    </row>
    <row r="154" customFormat="false" ht="15" hidden="false" customHeight="false" outlineLevel="0" collapsed="false">
      <c r="A154" s="10"/>
      <c r="B154" s="9"/>
      <c r="C154" s="10"/>
      <c r="D154" s="10"/>
      <c r="E154" s="10"/>
      <c r="F154" s="10"/>
      <c r="G154" s="10"/>
      <c r="H154" s="10"/>
      <c r="I154" s="10"/>
    </row>
    <row r="155" customFormat="false" ht="15" hidden="false" customHeight="false" outlineLevel="0" collapsed="false">
      <c r="A155" s="10"/>
      <c r="B155" s="9"/>
      <c r="C155" s="10"/>
      <c r="D155" s="10"/>
      <c r="E155" s="10"/>
      <c r="F155" s="10"/>
      <c r="G155" s="10"/>
      <c r="H155" s="10"/>
      <c r="I155" s="10"/>
    </row>
    <row r="156" customFormat="false" ht="15" hidden="false" customHeight="false" outlineLevel="0" collapsed="false">
      <c r="A156" s="10"/>
      <c r="B156" s="9"/>
      <c r="C156" s="10"/>
      <c r="D156" s="10"/>
      <c r="E156" s="10"/>
      <c r="F156" s="10"/>
      <c r="G156" s="10"/>
      <c r="H156" s="10"/>
      <c r="I156" s="10"/>
    </row>
    <row r="157" customFormat="false" ht="15" hidden="false" customHeight="false" outlineLevel="0" collapsed="false">
      <c r="A157" s="10"/>
      <c r="B157" s="9"/>
      <c r="C157" s="10"/>
      <c r="D157" s="10"/>
      <c r="E157" s="10"/>
      <c r="F157" s="10"/>
      <c r="G157" s="10"/>
      <c r="H157" s="10"/>
      <c r="I157" s="10"/>
    </row>
    <row r="158" customFormat="false" ht="15" hidden="false" customHeight="false" outlineLevel="0" collapsed="false">
      <c r="A158" s="10"/>
      <c r="B158" s="9"/>
      <c r="C158" s="10"/>
      <c r="D158" s="10"/>
      <c r="E158" s="10"/>
      <c r="F158" s="10"/>
      <c r="G158" s="10"/>
      <c r="H158" s="10"/>
      <c r="I158" s="10"/>
    </row>
    <row r="159" customFormat="false" ht="15" hidden="false" customHeight="false" outlineLevel="0" collapsed="false">
      <c r="A159" s="10"/>
      <c r="B159" s="9"/>
      <c r="C159" s="10"/>
      <c r="D159" s="10"/>
      <c r="E159" s="10"/>
      <c r="F159" s="10"/>
      <c r="G159" s="10"/>
      <c r="H159" s="10"/>
      <c r="I159" s="10"/>
    </row>
    <row r="160" customFormat="false" ht="15" hidden="false" customHeight="false" outlineLevel="0" collapsed="false">
      <c r="A160" s="10"/>
      <c r="B160" s="9"/>
      <c r="C160" s="10"/>
      <c r="D160" s="10"/>
      <c r="E160" s="10"/>
      <c r="F160" s="10"/>
      <c r="G160" s="10"/>
      <c r="H160" s="10"/>
      <c r="I160" s="10"/>
    </row>
    <row r="161" customFormat="false" ht="15" hidden="false" customHeight="false" outlineLevel="0" collapsed="false">
      <c r="A161" s="10"/>
      <c r="B161" s="9"/>
      <c r="C161" s="10"/>
      <c r="D161" s="10"/>
      <c r="E161" s="10"/>
      <c r="F161" s="10"/>
      <c r="G161" s="10"/>
      <c r="H161" s="10"/>
      <c r="I161" s="10"/>
    </row>
    <row r="162" customFormat="false" ht="15" hidden="false" customHeight="false" outlineLevel="0" collapsed="false">
      <c r="A162" s="10"/>
      <c r="B162" s="9"/>
      <c r="C162" s="10"/>
      <c r="D162" s="10"/>
      <c r="E162" s="10"/>
      <c r="F162" s="10"/>
      <c r="G162" s="10"/>
      <c r="H162" s="10"/>
      <c r="I162" s="10"/>
    </row>
    <row r="163" customFormat="false" ht="15" hidden="false" customHeight="false" outlineLevel="0" collapsed="false">
      <c r="A163" s="10"/>
      <c r="B163" s="9"/>
      <c r="C163" s="10"/>
      <c r="D163" s="10"/>
      <c r="E163" s="10"/>
      <c r="F163" s="10"/>
      <c r="G163" s="10"/>
      <c r="H163" s="10"/>
      <c r="I163" s="10"/>
    </row>
    <row r="164" customFormat="false" ht="15" hidden="false" customHeight="false" outlineLevel="0" collapsed="false">
      <c r="A164" s="10"/>
      <c r="B164" s="9"/>
      <c r="C164" s="10"/>
      <c r="D164" s="10"/>
      <c r="E164" s="10"/>
      <c r="F164" s="10"/>
      <c r="G164" s="10"/>
      <c r="H164" s="10"/>
      <c r="I164" s="10"/>
    </row>
    <row r="165" customFormat="false" ht="15" hidden="false" customHeight="false" outlineLevel="0" collapsed="false">
      <c r="A165" s="10"/>
      <c r="B165" s="9"/>
      <c r="C165" s="10"/>
      <c r="D165" s="10"/>
      <c r="E165" s="10"/>
      <c r="F165" s="10"/>
      <c r="G165" s="10"/>
      <c r="H165" s="10"/>
      <c r="I165" s="10"/>
    </row>
    <row r="166" customFormat="false" ht="15" hidden="false" customHeight="false" outlineLevel="0" collapsed="false">
      <c r="A166" s="10"/>
      <c r="B166" s="9"/>
      <c r="C166" s="10"/>
      <c r="D166" s="10"/>
      <c r="E166" s="10"/>
      <c r="F166" s="10"/>
      <c r="G166" s="10"/>
      <c r="H166" s="10"/>
      <c r="I166" s="10"/>
    </row>
    <row r="167" customFormat="false" ht="15" hidden="false" customHeight="false" outlineLevel="0" collapsed="false">
      <c r="A167" s="10"/>
      <c r="B167" s="9"/>
      <c r="C167" s="10"/>
      <c r="D167" s="10"/>
      <c r="E167" s="10"/>
      <c r="F167" s="10"/>
      <c r="G167" s="10"/>
      <c r="H167" s="10"/>
      <c r="I167" s="10"/>
    </row>
    <row r="168" customFormat="false" ht="15" hidden="false" customHeight="false" outlineLevel="0" collapsed="false">
      <c r="A168" s="10"/>
      <c r="B168" s="9"/>
      <c r="C168" s="10"/>
      <c r="D168" s="10"/>
      <c r="E168" s="10"/>
      <c r="F168" s="10"/>
      <c r="G168" s="10"/>
      <c r="H168" s="10"/>
      <c r="I168" s="10"/>
    </row>
    <row r="169" customFormat="false" ht="15" hidden="false" customHeight="false" outlineLevel="0" collapsed="false">
      <c r="A169" s="10"/>
      <c r="B169" s="9"/>
      <c r="C169" s="10"/>
      <c r="D169" s="10"/>
      <c r="E169" s="10"/>
      <c r="F169" s="10"/>
      <c r="G169" s="10"/>
      <c r="H169" s="10"/>
      <c r="I169" s="10"/>
    </row>
    <row r="170" customFormat="false" ht="15" hidden="false" customHeight="false" outlineLevel="0" collapsed="false">
      <c r="A170" s="10"/>
      <c r="B170" s="9"/>
      <c r="C170" s="10"/>
      <c r="D170" s="10"/>
      <c r="E170" s="10"/>
      <c r="F170" s="10"/>
      <c r="G170" s="10"/>
      <c r="H170" s="10"/>
      <c r="I170" s="10"/>
    </row>
    <row r="171" customFormat="false" ht="15" hidden="false" customHeight="false" outlineLevel="0" collapsed="false">
      <c r="A171" s="10"/>
      <c r="B171" s="9"/>
      <c r="C171" s="10"/>
      <c r="D171" s="10"/>
      <c r="E171" s="10"/>
      <c r="F171" s="10"/>
      <c r="G171" s="10"/>
      <c r="H171" s="10"/>
      <c r="I171" s="10"/>
    </row>
    <row r="172" customFormat="false" ht="15" hidden="false" customHeight="false" outlineLevel="0" collapsed="false">
      <c r="A172" s="10"/>
      <c r="B172" s="9"/>
      <c r="C172" s="10"/>
      <c r="D172" s="10"/>
      <c r="E172" s="10"/>
      <c r="F172" s="10"/>
      <c r="G172" s="10"/>
      <c r="H172" s="10"/>
      <c r="I172" s="10"/>
    </row>
    <row r="173" customFormat="false" ht="15" hidden="false" customHeight="false" outlineLevel="0" collapsed="false">
      <c r="A173" s="10"/>
      <c r="B173" s="9"/>
      <c r="C173" s="10"/>
      <c r="D173" s="10"/>
      <c r="E173" s="10"/>
      <c r="F173" s="10"/>
      <c r="G173" s="10"/>
      <c r="H173" s="10"/>
      <c r="I173" s="10"/>
    </row>
    <row r="174" customFormat="false" ht="15" hidden="false" customHeight="false" outlineLevel="0" collapsed="false">
      <c r="A174" s="10"/>
      <c r="B174" s="9"/>
      <c r="C174" s="10"/>
      <c r="D174" s="10"/>
      <c r="E174" s="10"/>
      <c r="F174" s="10"/>
      <c r="G174" s="10"/>
      <c r="H174" s="10"/>
      <c r="I174" s="10"/>
    </row>
    <row r="175" customFormat="false" ht="15" hidden="false" customHeight="false" outlineLevel="0" collapsed="false">
      <c r="A175" s="10"/>
      <c r="B175" s="9"/>
      <c r="C175" s="10"/>
      <c r="D175" s="10"/>
      <c r="E175" s="10"/>
      <c r="F175" s="10"/>
      <c r="G175" s="10"/>
      <c r="H175" s="10"/>
      <c r="I175" s="10"/>
    </row>
    <row r="176" customFormat="false" ht="15" hidden="false" customHeight="false" outlineLevel="0" collapsed="false">
      <c r="A176" s="10"/>
      <c r="B176" s="9"/>
      <c r="C176" s="10"/>
      <c r="D176" s="10"/>
      <c r="E176" s="10"/>
      <c r="F176" s="10"/>
      <c r="G176" s="10"/>
      <c r="H176" s="10"/>
      <c r="I176" s="10"/>
    </row>
    <row r="177" customFormat="false" ht="15" hidden="false" customHeight="false" outlineLevel="0" collapsed="false">
      <c r="A177" s="10"/>
      <c r="B177" s="9"/>
      <c r="C177" s="10"/>
      <c r="D177" s="10"/>
      <c r="E177" s="10"/>
      <c r="F177" s="10"/>
      <c r="G177" s="10"/>
      <c r="H177" s="10"/>
      <c r="I177" s="10"/>
    </row>
    <row r="178" customFormat="false" ht="15" hidden="false" customHeight="false" outlineLevel="0" collapsed="false">
      <c r="A178" s="10"/>
      <c r="B178" s="9"/>
      <c r="C178" s="10"/>
      <c r="D178" s="10"/>
      <c r="E178" s="10"/>
      <c r="F178" s="10"/>
      <c r="G178" s="10"/>
      <c r="H178" s="10"/>
      <c r="I178" s="10"/>
    </row>
    <row r="179" customFormat="false" ht="15" hidden="false" customHeight="false" outlineLevel="0" collapsed="false">
      <c r="A179" s="10"/>
      <c r="B179" s="9"/>
      <c r="C179" s="10"/>
      <c r="D179" s="10"/>
      <c r="E179" s="10"/>
      <c r="F179" s="10"/>
      <c r="G179" s="10"/>
      <c r="H179" s="10"/>
      <c r="I179" s="10"/>
    </row>
    <row r="180" customFormat="false" ht="15" hidden="false" customHeight="false" outlineLevel="0" collapsed="false">
      <c r="A180" s="10"/>
      <c r="B180" s="9"/>
      <c r="C180" s="10"/>
      <c r="D180" s="10"/>
      <c r="E180" s="10"/>
      <c r="F180" s="10"/>
      <c r="G180" s="10"/>
      <c r="H180" s="10"/>
      <c r="I180" s="10"/>
    </row>
    <row r="181" customFormat="false" ht="15" hidden="false" customHeight="false" outlineLevel="0" collapsed="false">
      <c r="A181" s="10"/>
      <c r="B181" s="9"/>
      <c r="C181" s="10"/>
      <c r="D181" s="10"/>
      <c r="E181" s="10"/>
      <c r="F181" s="10"/>
      <c r="G181" s="10"/>
      <c r="H181" s="10"/>
      <c r="I181" s="10"/>
    </row>
    <row r="182" customFormat="false" ht="15" hidden="false" customHeight="false" outlineLevel="0" collapsed="false">
      <c r="A182" s="10"/>
      <c r="B182" s="9"/>
      <c r="C182" s="10"/>
      <c r="D182" s="10"/>
      <c r="E182" s="10"/>
      <c r="F182" s="10"/>
      <c r="G182" s="10"/>
      <c r="H182" s="10"/>
      <c r="I182" s="10"/>
    </row>
    <row r="183" customFormat="false" ht="15" hidden="false" customHeight="false" outlineLevel="0" collapsed="false">
      <c r="A183" s="10"/>
      <c r="B183" s="9"/>
      <c r="C183" s="10"/>
      <c r="D183" s="10"/>
      <c r="E183" s="10"/>
      <c r="F183" s="10"/>
      <c r="G183" s="10"/>
      <c r="H183" s="10"/>
      <c r="I183" s="10"/>
    </row>
    <row r="184" customFormat="false" ht="15" hidden="false" customHeight="false" outlineLevel="0" collapsed="false">
      <c r="A184" s="10"/>
      <c r="B184" s="9"/>
      <c r="C184" s="10"/>
      <c r="D184" s="10"/>
      <c r="E184" s="10"/>
      <c r="F184" s="10"/>
      <c r="G184" s="10"/>
      <c r="H184" s="10"/>
      <c r="I184" s="10"/>
    </row>
    <row r="185" customFormat="false" ht="15" hidden="false" customHeight="false" outlineLevel="0" collapsed="false">
      <c r="A185" s="10"/>
      <c r="B185" s="9"/>
      <c r="C185" s="10"/>
      <c r="D185" s="10"/>
      <c r="E185" s="10"/>
      <c r="F185" s="10"/>
      <c r="G185" s="10"/>
      <c r="H185" s="10"/>
      <c r="I185" s="10"/>
    </row>
    <row r="186" customFormat="false" ht="15" hidden="false" customHeight="false" outlineLevel="0" collapsed="false">
      <c r="A186" s="10"/>
      <c r="B186" s="9"/>
      <c r="C186" s="10"/>
      <c r="D186" s="10"/>
      <c r="E186" s="10"/>
      <c r="F186" s="10"/>
      <c r="G186" s="10"/>
      <c r="H186" s="10"/>
      <c r="I186" s="10"/>
    </row>
    <row r="187" customFormat="false" ht="15" hidden="false" customHeight="false" outlineLevel="0" collapsed="false">
      <c r="A187" s="10"/>
      <c r="B187" s="9"/>
      <c r="C187" s="10"/>
      <c r="D187" s="10"/>
      <c r="E187" s="10"/>
      <c r="F187" s="10"/>
      <c r="G187" s="10"/>
      <c r="H187" s="10"/>
      <c r="I187" s="10"/>
    </row>
    <row r="188" customFormat="false" ht="15" hidden="false" customHeight="false" outlineLevel="0" collapsed="false">
      <c r="A188" s="10"/>
      <c r="B188" s="9"/>
      <c r="C188" s="10"/>
      <c r="D188" s="10"/>
      <c r="E188" s="10"/>
      <c r="F188" s="10"/>
      <c r="G188" s="10"/>
      <c r="H188" s="10"/>
      <c r="I188" s="10"/>
    </row>
    <row r="189" customFormat="false" ht="15" hidden="false" customHeight="false" outlineLevel="0" collapsed="false">
      <c r="A189" s="10"/>
      <c r="B189" s="9"/>
      <c r="C189" s="10"/>
      <c r="D189" s="10"/>
      <c r="E189" s="10"/>
      <c r="F189" s="10"/>
      <c r="G189" s="10"/>
      <c r="H189" s="10"/>
      <c r="I189" s="10"/>
    </row>
    <row r="190" customFormat="false" ht="15" hidden="false" customHeight="false" outlineLevel="0" collapsed="false">
      <c r="A190" s="10"/>
      <c r="B190" s="9"/>
      <c r="C190" s="10"/>
      <c r="D190" s="10"/>
      <c r="E190" s="10"/>
      <c r="F190" s="10"/>
      <c r="G190" s="10"/>
      <c r="H190" s="10"/>
      <c r="I190" s="10"/>
    </row>
    <row r="191" customFormat="false" ht="15" hidden="false" customHeight="false" outlineLevel="0" collapsed="false">
      <c r="A191" s="10"/>
      <c r="B191" s="9"/>
      <c r="C191" s="10"/>
      <c r="D191" s="10"/>
      <c r="E191" s="10"/>
      <c r="F191" s="10"/>
      <c r="G191" s="10"/>
      <c r="H191" s="10"/>
      <c r="I191" s="10"/>
    </row>
    <row r="192" customFormat="false" ht="15" hidden="false" customHeight="false" outlineLevel="0" collapsed="false">
      <c r="A192" s="10"/>
      <c r="B192" s="9"/>
      <c r="C192" s="10"/>
      <c r="D192" s="10"/>
      <c r="E192" s="10"/>
      <c r="F192" s="10"/>
      <c r="G192" s="10"/>
      <c r="H192" s="10"/>
      <c r="I192" s="10"/>
    </row>
    <row r="193" customFormat="false" ht="15" hidden="false" customHeight="false" outlineLevel="0" collapsed="false">
      <c r="A193" s="10"/>
      <c r="B193" s="9"/>
      <c r="C193" s="10"/>
      <c r="D193" s="10"/>
      <c r="E193" s="10"/>
      <c r="F193" s="10"/>
      <c r="G193" s="10"/>
      <c r="H193" s="10"/>
      <c r="I193" s="10"/>
    </row>
    <row r="194" customFormat="false" ht="15" hidden="false" customHeight="false" outlineLevel="0" collapsed="false">
      <c r="A194" s="10"/>
      <c r="B194" s="9"/>
      <c r="C194" s="10"/>
      <c r="D194" s="10"/>
      <c r="E194" s="10"/>
      <c r="F194" s="10"/>
      <c r="G194" s="10"/>
      <c r="H194" s="10"/>
      <c r="I194" s="10"/>
    </row>
    <row r="195" customFormat="false" ht="15" hidden="false" customHeight="false" outlineLevel="0" collapsed="false">
      <c r="A195" s="10"/>
      <c r="B195" s="9"/>
      <c r="C195" s="10"/>
      <c r="D195" s="10"/>
      <c r="E195" s="10"/>
      <c r="F195" s="10"/>
      <c r="G195" s="10"/>
      <c r="H195" s="10"/>
      <c r="I195" s="10"/>
    </row>
    <row r="196" customFormat="false" ht="15" hidden="false" customHeight="false" outlineLevel="0" collapsed="false">
      <c r="A196" s="10"/>
      <c r="B196" s="9"/>
      <c r="C196" s="10"/>
      <c r="D196" s="10"/>
      <c r="E196" s="10"/>
      <c r="F196" s="10"/>
      <c r="G196" s="10"/>
      <c r="H196" s="10"/>
      <c r="I196" s="10"/>
    </row>
    <row r="197" customFormat="false" ht="15" hidden="false" customHeight="false" outlineLevel="0" collapsed="false">
      <c r="A197" s="10"/>
      <c r="B197" s="9"/>
      <c r="C197" s="10"/>
      <c r="D197" s="10"/>
      <c r="E197" s="10"/>
      <c r="F197" s="10"/>
      <c r="G197" s="10"/>
      <c r="H197" s="10"/>
      <c r="I197" s="10"/>
    </row>
    <row r="198" customFormat="false" ht="15" hidden="false" customHeight="false" outlineLevel="0" collapsed="false">
      <c r="A198" s="10"/>
      <c r="B198" s="9"/>
      <c r="C198" s="10"/>
      <c r="D198" s="10"/>
      <c r="E198" s="10"/>
      <c r="F198" s="10"/>
      <c r="G198" s="10"/>
      <c r="H198" s="10"/>
      <c r="I198" s="10"/>
    </row>
    <row r="199" customFormat="false" ht="15" hidden="false" customHeight="false" outlineLevel="0" collapsed="false">
      <c r="A199" s="10"/>
      <c r="B199" s="9"/>
      <c r="C199" s="10"/>
      <c r="D199" s="10"/>
      <c r="E199" s="10"/>
      <c r="F199" s="10"/>
      <c r="G199" s="10"/>
      <c r="H199" s="10"/>
      <c r="I199" s="10"/>
    </row>
    <row r="200" customFormat="false" ht="15" hidden="false" customHeight="false" outlineLevel="0" collapsed="false">
      <c r="A200" s="10"/>
      <c r="B200" s="9"/>
      <c r="C200" s="10"/>
      <c r="D200" s="10"/>
      <c r="E200" s="10"/>
      <c r="F200" s="10"/>
      <c r="G200" s="10"/>
      <c r="H200" s="10"/>
      <c r="I200" s="10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22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11"/>
    <col collapsed="false" customWidth="true" hidden="false" outlineLevel="0" max="12" min="12" style="0" width="36"/>
    <col collapsed="false" customWidth="true" hidden="false" outlineLevel="0" max="25" min="13" style="0" width="11"/>
    <col collapsed="false" customWidth="true" hidden="false" outlineLevel="0" max="26" min="26" style="0" width="22"/>
    <col collapsed="false" customWidth="true" hidden="false" outlineLevel="0" max="27" min="27" style="0" width="11"/>
    <col collapsed="false" customWidth="true" hidden="false" outlineLevel="0" max="28" min="28" style="0" width="9"/>
  </cols>
  <sheetData>
    <row r="1" customFormat="false" ht="45" hidden="false" customHeight="true" outlineLevel="0" collapsed="false">
      <c r="A1" s="7" t="s">
        <v>85</v>
      </c>
      <c r="B1" s="7" t="s">
        <v>86</v>
      </c>
      <c r="C1" s="12" t="s">
        <v>87</v>
      </c>
      <c r="D1" s="7" t="s">
        <v>88</v>
      </c>
      <c r="E1" s="7" t="s">
        <v>89</v>
      </c>
      <c r="F1" s="7" t="s">
        <v>90</v>
      </c>
      <c r="G1" s="7" t="s">
        <v>91</v>
      </c>
      <c r="H1" s="7" t="s">
        <v>92</v>
      </c>
      <c r="I1" s="7" t="s">
        <v>93</v>
      </c>
      <c r="J1" s="7" t="s">
        <v>94</v>
      </c>
      <c r="K1" s="12" t="s">
        <v>95</v>
      </c>
      <c r="L1" s="7" t="s">
        <v>96</v>
      </c>
      <c r="M1" s="7" t="s">
        <v>97</v>
      </c>
      <c r="N1" s="7" t="s">
        <v>98</v>
      </c>
      <c r="O1" s="7" t="s">
        <v>99</v>
      </c>
      <c r="P1" s="7" t="s">
        <v>100</v>
      </c>
      <c r="Q1" s="7" t="s">
        <v>101</v>
      </c>
      <c r="R1" s="7" t="s">
        <v>102</v>
      </c>
      <c r="S1" s="7" t="s">
        <v>103</v>
      </c>
      <c r="T1" s="7" t="s">
        <v>104</v>
      </c>
      <c r="U1" s="7" t="s">
        <v>105</v>
      </c>
      <c r="V1" s="7" t="s">
        <v>106</v>
      </c>
      <c r="W1" s="7" t="s">
        <v>107</v>
      </c>
      <c r="X1" s="7" t="s">
        <v>108</v>
      </c>
      <c r="Y1" s="7" t="s">
        <v>109</v>
      </c>
      <c r="Z1" s="7" t="s">
        <v>110</v>
      </c>
      <c r="AA1" s="7" t="s">
        <v>111</v>
      </c>
      <c r="AB1" s="12" t="s">
        <v>112</v>
      </c>
    </row>
    <row r="2" customFormat="false" ht="15" hidden="false" customHeight="false" outlineLevel="0" collapsed="false">
      <c r="A2" s="10" t="s">
        <v>113</v>
      </c>
      <c r="B2" s="13" t="n">
        <v>45936</v>
      </c>
      <c r="C2" s="11" t="str">
        <f aca="false">IF(B2="","",TEXT(B2,"yyyy-mm"))</f>
        <v>2025-10</v>
      </c>
      <c r="D2" s="10" t="s">
        <v>114</v>
      </c>
      <c r="E2" s="10" t="s">
        <v>58</v>
      </c>
      <c r="F2" s="10" t="s">
        <v>38</v>
      </c>
      <c r="G2" s="10" t="s">
        <v>47</v>
      </c>
      <c r="H2" s="10" t="s">
        <v>48</v>
      </c>
      <c r="I2" s="10" t="s">
        <v>61</v>
      </c>
      <c r="J2" s="10" t="n">
        <v>8</v>
      </c>
      <c r="K2" s="11" t="str">
        <f aca="false">IF(J2="","",IF(J2&gt;=9,"Promoter",IF(J2&gt;=7,"Passive","Detractor")))</f>
        <v>Passive</v>
      </c>
      <c r="L2" s="10" t="s">
        <v>115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 t="s">
        <v>116</v>
      </c>
      <c r="AB2" s="11" t="str">
        <f aca="false">IF(OR(K2="Detractor",COUNTIF(M2:Y2,"&lt;=2")&gt;0,AA2="Yes"),"ALERT","")</f>
        <v/>
      </c>
    </row>
    <row r="3" customFormat="false" ht="15" hidden="false" customHeight="false" outlineLevel="0" collapsed="false">
      <c r="A3" s="10" t="s">
        <v>117</v>
      </c>
      <c r="B3" s="13" t="n">
        <v>45949</v>
      </c>
      <c r="C3" s="11" t="str">
        <f aca="false">IF(B3="","",TEXT(B3,"yyyy-mm"))</f>
        <v>2025-10</v>
      </c>
      <c r="D3" s="10" t="s">
        <v>118</v>
      </c>
      <c r="E3" s="10" t="s">
        <v>52</v>
      </c>
      <c r="F3" s="10" t="s">
        <v>45</v>
      </c>
      <c r="G3" s="10" t="s">
        <v>53</v>
      </c>
      <c r="H3" s="10" t="s">
        <v>54</v>
      </c>
      <c r="I3" s="10" t="s">
        <v>55</v>
      </c>
      <c r="J3" s="10" t="n">
        <v>7</v>
      </c>
      <c r="K3" s="11" t="str">
        <f aca="false">IF(J3="","",IF(J3&gt;=9,"Promoter",IF(J3&gt;=7,"Passive","Detractor")))</f>
        <v>Passive</v>
      </c>
      <c r="L3" s="10" t="s">
        <v>119</v>
      </c>
      <c r="M3" s="10" t="n">
        <v>4</v>
      </c>
      <c r="N3" s="10"/>
      <c r="O3" s="10" t="n">
        <v>4</v>
      </c>
      <c r="P3" s="10"/>
      <c r="Q3" s="10"/>
      <c r="R3" s="10" t="n">
        <v>4</v>
      </c>
      <c r="S3" s="10" t="n">
        <v>4</v>
      </c>
      <c r="T3" s="10" t="n">
        <v>4</v>
      </c>
      <c r="U3" s="10" t="n">
        <v>3</v>
      </c>
      <c r="V3" s="10" t="n">
        <v>3</v>
      </c>
      <c r="W3" s="10" t="n">
        <v>4</v>
      </c>
      <c r="X3" s="10" t="n">
        <v>3</v>
      </c>
      <c r="Y3" s="10" t="n">
        <v>4</v>
      </c>
      <c r="Z3" s="10"/>
      <c r="AA3" s="10" t="s">
        <v>116</v>
      </c>
      <c r="AB3" s="11" t="str">
        <f aca="false">IF(OR(K3="Detractor",COUNTIF(M3:Y3,"&lt;=2")&gt;0,AA3="Yes"),"ALERT","")</f>
        <v/>
      </c>
    </row>
    <row r="4" customFormat="false" ht="15" hidden="false" customHeight="false" outlineLevel="0" collapsed="false">
      <c r="A4" s="10" t="s">
        <v>120</v>
      </c>
      <c r="B4" s="13" t="n">
        <v>45947</v>
      </c>
      <c r="C4" s="11" t="str">
        <f aca="false">IF(B4="","",TEXT(B4,"yyyy-mm"))</f>
        <v>2025-10</v>
      </c>
      <c r="D4" s="10" t="s">
        <v>121</v>
      </c>
      <c r="E4" s="10" t="s">
        <v>46</v>
      </c>
      <c r="F4" s="10" t="s">
        <v>38</v>
      </c>
      <c r="G4" s="10" t="s">
        <v>59</v>
      </c>
      <c r="H4" s="10" t="s">
        <v>60</v>
      </c>
      <c r="I4" s="10" t="s">
        <v>35</v>
      </c>
      <c r="J4" s="10" t="n">
        <v>6</v>
      </c>
      <c r="K4" s="11" t="str">
        <f aca="false">IF(J4="","",IF(J4&gt;=9,"Promoter",IF(J4&gt;=7,"Passive","Detractor")))</f>
        <v>Detractor</v>
      </c>
      <c r="L4" s="10" t="s">
        <v>122</v>
      </c>
      <c r="M4" s="10" t="n">
        <v>4</v>
      </c>
      <c r="N4" s="10" t="n">
        <v>2</v>
      </c>
      <c r="O4" s="10" t="n">
        <v>3</v>
      </c>
      <c r="P4" s="10" t="n">
        <v>4</v>
      </c>
      <c r="Q4" s="10" t="n">
        <v>4</v>
      </c>
      <c r="R4" s="10" t="n">
        <v>2</v>
      </c>
      <c r="S4" s="10" t="n">
        <v>2</v>
      </c>
      <c r="T4" s="10"/>
      <c r="U4" s="10"/>
      <c r="V4" s="10"/>
      <c r="W4" s="10"/>
      <c r="X4" s="10"/>
      <c r="Y4" s="10"/>
      <c r="Z4" s="10"/>
      <c r="AA4" s="10" t="s">
        <v>116</v>
      </c>
      <c r="AB4" s="11" t="str">
        <f aca="false">IF(OR(K4="Detractor",COUNTIF(M4:Y4,"&lt;=2")&gt;0,AA4="Yes"),"ALERT","")</f>
        <v>ALERT</v>
      </c>
    </row>
    <row r="5" customFormat="false" ht="15" hidden="false" customHeight="false" outlineLevel="0" collapsed="false">
      <c r="A5" s="10" t="s">
        <v>123</v>
      </c>
      <c r="B5" s="13" t="n">
        <v>45973</v>
      </c>
      <c r="C5" s="11" t="str">
        <f aca="false">IF(B5="","",TEXT(B5,"yyyy-mm"))</f>
        <v>2025-11</v>
      </c>
      <c r="D5" s="10" t="s">
        <v>124</v>
      </c>
      <c r="E5" s="10" t="s">
        <v>46</v>
      </c>
      <c r="F5" s="10" t="s">
        <v>38</v>
      </c>
      <c r="G5" s="10" t="s">
        <v>40</v>
      </c>
      <c r="H5" s="10" t="s">
        <v>71</v>
      </c>
      <c r="I5" s="10" t="s">
        <v>55</v>
      </c>
      <c r="J5" s="10" t="n">
        <v>10</v>
      </c>
      <c r="K5" s="11" t="str">
        <f aca="false">IF(J5="","",IF(J5&gt;=9,"Promoter",IF(J5&gt;=7,"Passive","Detractor")))</f>
        <v>Promoter</v>
      </c>
      <c r="L5" s="10" t="s">
        <v>125</v>
      </c>
      <c r="M5" s="10" t="n">
        <v>4</v>
      </c>
      <c r="N5" s="10" t="n">
        <v>5</v>
      </c>
      <c r="O5" s="10" t="n">
        <v>5</v>
      </c>
      <c r="P5" s="10" t="n">
        <v>5</v>
      </c>
      <c r="Q5" s="10" t="n">
        <v>5</v>
      </c>
      <c r="R5" s="10" t="n">
        <v>4</v>
      </c>
      <c r="S5" s="10" t="n">
        <v>4</v>
      </c>
      <c r="T5" s="10"/>
      <c r="U5" s="10"/>
      <c r="V5" s="10"/>
      <c r="W5" s="10"/>
      <c r="X5" s="10"/>
      <c r="Y5" s="10"/>
      <c r="Z5" s="10"/>
      <c r="AA5" s="10" t="s">
        <v>116</v>
      </c>
      <c r="AB5" s="11" t="str">
        <f aca="false">IF(OR(K5="Detractor",COUNTIF(M5:Y5,"&lt;=2")&gt;0,AA5="Yes"),"ALERT","")</f>
        <v/>
      </c>
    </row>
    <row r="6" customFormat="false" ht="15" hidden="false" customHeight="false" outlineLevel="0" collapsed="false">
      <c r="A6" s="10" t="s">
        <v>126</v>
      </c>
      <c r="B6" s="13" t="n">
        <v>45972</v>
      </c>
      <c r="C6" s="11" t="str">
        <f aca="false">IF(B6="","",TEXT(B6,"yyyy-mm"))</f>
        <v>2025-11</v>
      </c>
      <c r="D6" s="10" t="s">
        <v>127</v>
      </c>
      <c r="E6" s="10" t="s">
        <v>52</v>
      </c>
      <c r="F6" s="10" t="s">
        <v>38</v>
      </c>
      <c r="G6" s="10" t="s">
        <v>59</v>
      </c>
      <c r="H6" s="10" t="s">
        <v>60</v>
      </c>
      <c r="I6" s="10" t="s">
        <v>42</v>
      </c>
      <c r="J6" s="10" t="n">
        <v>8</v>
      </c>
      <c r="K6" s="11" t="str">
        <f aca="false">IF(J6="","",IF(J6&gt;=9,"Promoter",IF(J6&gt;=7,"Passive","Detractor")))</f>
        <v>Passive</v>
      </c>
      <c r="L6" s="10" t="s">
        <v>128</v>
      </c>
      <c r="M6" s="10" t="n">
        <v>4</v>
      </c>
      <c r="N6" s="10"/>
      <c r="O6" s="10" t="n">
        <v>4</v>
      </c>
      <c r="P6" s="10"/>
      <c r="Q6" s="10"/>
      <c r="R6" s="10" t="n">
        <v>3</v>
      </c>
      <c r="S6" s="10" t="n">
        <v>4</v>
      </c>
      <c r="T6" s="10" t="n">
        <v>3</v>
      </c>
      <c r="U6" s="10" t="n">
        <v>4</v>
      </c>
      <c r="V6" s="10" t="n">
        <v>3</v>
      </c>
      <c r="W6" s="10" t="n">
        <v>3</v>
      </c>
      <c r="X6" s="10" t="n">
        <v>3</v>
      </c>
      <c r="Y6" s="10" t="n">
        <v>4</v>
      </c>
      <c r="Z6" s="10"/>
      <c r="AA6" s="10" t="s">
        <v>116</v>
      </c>
      <c r="AB6" s="11" t="str">
        <f aca="false">IF(OR(K6="Detractor",COUNTIF(M6:Y6,"&lt;=2")&gt;0,AA6="Yes"),"ALERT","")</f>
        <v/>
      </c>
    </row>
    <row r="7" customFormat="false" ht="15" hidden="false" customHeight="false" outlineLevel="0" collapsed="false">
      <c r="A7" s="10" t="s">
        <v>129</v>
      </c>
      <c r="B7" s="13" t="n">
        <v>45975</v>
      </c>
      <c r="C7" s="11" t="str">
        <f aca="false">IF(B7="","",TEXT(B7,"yyyy-mm"))</f>
        <v>2025-11</v>
      </c>
      <c r="D7" s="10" t="s">
        <v>130</v>
      </c>
      <c r="E7" s="10" t="s">
        <v>52</v>
      </c>
      <c r="F7" s="10" t="s">
        <v>38</v>
      </c>
      <c r="G7" s="10" t="s">
        <v>40</v>
      </c>
      <c r="H7" s="10" t="s">
        <v>41</v>
      </c>
      <c r="I7" s="10" t="s">
        <v>42</v>
      </c>
      <c r="J7" s="10" t="n">
        <v>6</v>
      </c>
      <c r="K7" s="11" t="str">
        <f aca="false">IF(J7="","",IF(J7&gt;=9,"Promoter",IF(J7&gt;=7,"Passive","Detractor")))</f>
        <v>Detractor</v>
      </c>
      <c r="L7" s="10" t="s">
        <v>131</v>
      </c>
      <c r="M7" s="10" t="n">
        <v>4</v>
      </c>
      <c r="N7" s="10"/>
      <c r="O7" s="10" t="n">
        <v>3</v>
      </c>
      <c r="P7" s="10"/>
      <c r="Q7" s="10"/>
      <c r="R7" s="10" t="n">
        <v>4</v>
      </c>
      <c r="S7" s="10" t="n">
        <v>3</v>
      </c>
      <c r="T7" s="10" t="n">
        <v>4</v>
      </c>
      <c r="U7" s="10" t="n">
        <v>3</v>
      </c>
      <c r="V7" s="10" t="n">
        <v>3</v>
      </c>
      <c r="W7" s="10"/>
      <c r="X7" s="10" t="n">
        <v>1</v>
      </c>
      <c r="Y7" s="10" t="n">
        <v>2</v>
      </c>
      <c r="Z7" s="10"/>
      <c r="AA7" s="10" t="s">
        <v>132</v>
      </c>
      <c r="AB7" s="11" t="str">
        <f aca="false">IF(OR(K7="Detractor",COUNTIF(M7:Y7,"&lt;=2")&gt;0,AA7="Yes"),"ALERT","")</f>
        <v>ALERT</v>
      </c>
    </row>
    <row r="8" customFormat="false" ht="15" hidden="false" customHeight="false" outlineLevel="0" collapsed="false">
      <c r="A8" s="10" t="s">
        <v>133</v>
      </c>
      <c r="B8" s="13" t="n">
        <v>46011</v>
      </c>
      <c r="C8" s="11" t="str">
        <f aca="false">IF(B8="","",TEXT(B8,"yyyy-mm"))</f>
        <v>2025-12</v>
      </c>
      <c r="D8" s="10" t="s">
        <v>134</v>
      </c>
      <c r="E8" s="10" t="s">
        <v>46</v>
      </c>
      <c r="F8" s="10" t="s">
        <v>38</v>
      </c>
      <c r="G8" s="10" t="s">
        <v>33</v>
      </c>
      <c r="H8" s="10" t="s">
        <v>34</v>
      </c>
      <c r="I8" s="10" t="s">
        <v>55</v>
      </c>
      <c r="J8" s="10" t="n">
        <v>10</v>
      </c>
      <c r="K8" s="11" t="str">
        <f aca="false">IF(J8="","",IF(J8&gt;=9,"Promoter",IF(J8&gt;=7,"Passive","Detractor")))</f>
        <v>Promoter</v>
      </c>
      <c r="L8" s="10" t="s">
        <v>135</v>
      </c>
      <c r="M8" s="10" t="n">
        <v>5</v>
      </c>
      <c r="N8" s="10" t="n">
        <v>5</v>
      </c>
      <c r="O8" s="10" t="n">
        <v>5</v>
      </c>
      <c r="P8" s="10" t="n">
        <v>5</v>
      </c>
      <c r="Q8" s="10" t="n">
        <v>4</v>
      </c>
      <c r="R8" s="10" t="n">
        <v>5</v>
      </c>
      <c r="S8" s="10" t="n">
        <v>5</v>
      </c>
      <c r="T8" s="10"/>
      <c r="U8" s="10"/>
      <c r="V8" s="10"/>
      <c r="W8" s="10"/>
      <c r="X8" s="10"/>
      <c r="Y8" s="10"/>
      <c r="Z8" s="10"/>
      <c r="AA8" s="10" t="s">
        <v>116</v>
      </c>
      <c r="AB8" s="11" t="str">
        <f aca="false">IF(OR(K8="Detractor",COUNTIF(M8:Y8,"&lt;=2")&gt;0,AA8="Yes"),"ALERT","")</f>
        <v/>
      </c>
    </row>
    <row r="9" customFormat="false" ht="15" hidden="false" customHeight="false" outlineLevel="0" collapsed="false">
      <c r="A9" s="10" t="s">
        <v>136</v>
      </c>
      <c r="B9" s="13" t="n">
        <v>46013</v>
      </c>
      <c r="C9" s="11" t="str">
        <f aca="false">IF(B9="","",TEXT(B9,"yyyy-mm"))</f>
        <v>2025-12</v>
      </c>
      <c r="D9" s="10" t="s">
        <v>137</v>
      </c>
      <c r="E9" s="10" t="s">
        <v>52</v>
      </c>
      <c r="F9" s="10" t="s">
        <v>38</v>
      </c>
      <c r="G9" s="10" t="s">
        <v>40</v>
      </c>
      <c r="H9" s="10" t="s">
        <v>71</v>
      </c>
      <c r="I9" s="10" t="s">
        <v>55</v>
      </c>
      <c r="J9" s="10" t="n">
        <v>7</v>
      </c>
      <c r="K9" s="11" t="str">
        <f aca="false">IF(J9="","",IF(J9&gt;=9,"Promoter",IF(J9&gt;=7,"Passive","Detractor")))</f>
        <v>Passive</v>
      </c>
      <c r="L9" s="10" t="s">
        <v>138</v>
      </c>
      <c r="M9" s="10" t="n">
        <v>4</v>
      </c>
      <c r="N9" s="10"/>
      <c r="O9" s="10" t="n">
        <v>4</v>
      </c>
      <c r="P9" s="10"/>
      <c r="Q9" s="10"/>
      <c r="R9" s="10" t="n">
        <v>3</v>
      </c>
      <c r="S9" s="10" t="n">
        <v>4</v>
      </c>
      <c r="T9" s="10" t="n">
        <v>4</v>
      </c>
      <c r="U9" s="10" t="n">
        <v>4</v>
      </c>
      <c r="V9" s="10" t="n">
        <v>3</v>
      </c>
      <c r="W9" s="10"/>
      <c r="X9" s="10" t="n">
        <v>3</v>
      </c>
      <c r="Y9" s="10" t="n">
        <v>4</v>
      </c>
      <c r="Z9" s="10"/>
      <c r="AA9" s="10" t="s">
        <v>116</v>
      </c>
      <c r="AB9" s="11" t="str">
        <f aca="false">IF(OR(K9="Detractor",COUNTIF(M9:Y9,"&lt;=2")&gt;0,AA9="Yes"),"ALERT","")</f>
        <v/>
      </c>
    </row>
    <row r="10" customFormat="false" ht="15" hidden="false" customHeight="false" outlineLevel="0" collapsed="false">
      <c r="A10" s="10" t="s">
        <v>139</v>
      </c>
      <c r="B10" s="13" t="n">
        <v>46003</v>
      </c>
      <c r="C10" s="11" t="str">
        <f aca="false">IF(B10="","",TEXT(B10,"yyyy-mm"))</f>
        <v>2025-12</v>
      </c>
      <c r="D10" s="10" t="s">
        <v>140</v>
      </c>
      <c r="E10" s="10" t="s">
        <v>46</v>
      </c>
      <c r="F10" s="10" t="s">
        <v>38</v>
      </c>
      <c r="G10" s="10" t="s">
        <v>33</v>
      </c>
      <c r="H10" s="10" t="s">
        <v>34</v>
      </c>
      <c r="I10" s="10" t="s">
        <v>35</v>
      </c>
      <c r="J10" s="10" t="n">
        <v>7</v>
      </c>
      <c r="K10" s="11" t="str">
        <f aca="false">IF(J10="","",IF(J10&gt;=9,"Promoter",IF(J10&gt;=7,"Passive","Detractor")))</f>
        <v>Passive</v>
      </c>
      <c r="L10" s="10" t="s">
        <v>128</v>
      </c>
      <c r="M10" s="10" t="n">
        <v>4</v>
      </c>
      <c r="N10" s="10" t="n">
        <v>4</v>
      </c>
      <c r="O10" s="10" t="n">
        <v>3</v>
      </c>
      <c r="P10" s="10" t="n">
        <v>3</v>
      </c>
      <c r="Q10" s="10" t="n">
        <v>3</v>
      </c>
      <c r="R10" s="10" t="n">
        <v>4</v>
      </c>
      <c r="S10" s="10" t="n">
        <v>4</v>
      </c>
      <c r="T10" s="10"/>
      <c r="U10" s="10"/>
      <c r="V10" s="10"/>
      <c r="W10" s="10"/>
      <c r="X10" s="10"/>
      <c r="Y10" s="10"/>
      <c r="Z10" s="10"/>
      <c r="AA10" s="10" t="s">
        <v>116</v>
      </c>
      <c r="AB10" s="11" t="str">
        <f aca="false">IF(OR(K10="Detractor",COUNTIF(M10:Y10,"&lt;=2")&gt;0,AA10="Yes"),"ALERT","")</f>
        <v/>
      </c>
    </row>
    <row r="11" customFormat="false" ht="15" hidden="false" customHeight="false" outlineLevel="0" collapsed="false">
      <c r="A11" s="10" t="s">
        <v>141</v>
      </c>
      <c r="B11" s="13" t="n">
        <v>46032</v>
      </c>
      <c r="C11" s="11" t="str">
        <f aca="false">IF(B11="","",TEXT(B11,"yyyy-mm"))</f>
        <v>2026-01</v>
      </c>
      <c r="D11" s="10" t="s">
        <v>142</v>
      </c>
      <c r="E11" s="10" t="s">
        <v>46</v>
      </c>
      <c r="F11" s="10" t="s">
        <v>38</v>
      </c>
      <c r="G11" s="10" t="s">
        <v>40</v>
      </c>
      <c r="H11" s="10" t="s">
        <v>71</v>
      </c>
      <c r="I11" s="10" t="s">
        <v>35</v>
      </c>
      <c r="J11" s="10" t="n">
        <v>5</v>
      </c>
      <c r="K11" s="11" t="str">
        <f aca="false">IF(J11="","",IF(J11&gt;=9,"Promoter",IF(J11&gt;=7,"Passive","Detractor")))</f>
        <v>Detractor</v>
      </c>
      <c r="L11" s="10" t="s">
        <v>143</v>
      </c>
      <c r="M11" s="10" t="n">
        <v>4</v>
      </c>
      <c r="N11" s="10" t="n">
        <v>4</v>
      </c>
      <c r="O11" s="10" t="n">
        <v>4</v>
      </c>
      <c r="P11" s="10" t="n">
        <v>3</v>
      </c>
      <c r="Q11" s="10" t="n">
        <v>2</v>
      </c>
      <c r="R11" s="10" t="n">
        <v>1</v>
      </c>
      <c r="S11" s="10" t="n">
        <v>3</v>
      </c>
      <c r="T11" s="10"/>
      <c r="U11" s="10"/>
      <c r="V11" s="10"/>
      <c r="W11" s="10"/>
      <c r="X11" s="10"/>
      <c r="Y11" s="10"/>
      <c r="Z11" s="10"/>
      <c r="AA11" s="10" t="s">
        <v>116</v>
      </c>
      <c r="AB11" s="11" t="str">
        <f aca="false">IF(OR(K11="Detractor",COUNTIF(M11:Y11,"&lt;=2")&gt;0,AA11="Yes"),"ALERT","")</f>
        <v>ALERT</v>
      </c>
    </row>
    <row r="12" customFormat="false" ht="15" hidden="false" customHeight="false" outlineLevel="0" collapsed="false">
      <c r="A12" s="10" t="s">
        <v>144</v>
      </c>
      <c r="B12" s="13" t="n">
        <v>46046</v>
      </c>
      <c r="C12" s="11" t="str">
        <f aca="false">IF(B12="","",TEXT(B12,"yyyy-mm"))</f>
        <v>2026-01</v>
      </c>
      <c r="D12" s="10" t="s">
        <v>145</v>
      </c>
      <c r="E12" s="10" t="s">
        <v>52</v>
      </c>
      <c r="F12" s="10" t="s">
        <v>38</v>
      </c>
      <c r="G12" s="10" t="s">
        <v>53</v>
      </c>
      <c r="H12" s="10" t="s">
        <v>54</v>
      </c>
      <c r="I12" s="10" t="s">
        <v>35</v>
      </c>
      <c r="J12" s="10" t="n">
        <v>9</v>
      </c>
      <c r="K12" s="11" t="str">
        <f aca="false">IF(J12="","",IF(J12&gt;=9,"Promoter",IF(J12&gt;=7,"Passive","Detractor")))</f>
        <v>Promoter</v>
      </c>
      <c r="L12" s="10" t="s">
        <v>135</v>
      </c>
      <c r="M12" s="10" t="n">
        <v>5</v>
      </c>
      <c r="N12" s="10"/>
      <c r="O12" s="10" t="n">
        <v>5</v>
      </c>
      <c r="P12" s="10"/>
      <c r="Q12" s="10"/>
      <c r="R12" s="10" t="n">
        <v>4</v>
      </c>
      <c r="S12" s="10" t="n">
        <v>5</v>
      </c>
      <c r="T12" s="10" t="n">
        <v>5</v>
      </c>
      <c r="U12" s="10" t="n">
        <v>5</v>
      </c>
      <c r="V12" s="10" t="n">
        <v>5</v>
      </c>
      <c r="W12" s="10" t="n">
        <v>4</v>
      </c>
      <c r="X12" s="10" t="n">
        <v>4</v>
      </c>
      <c r="Y12" s="10" t="n">
        <v>5</v>
      </c>
      <c r="Z12" s="10"/>
      <c r="AA12" s="10" t="s">
        <v>116</v>
      </c>
      <c r="AB12" s="11" t="str">
        <f aca="false">IF(OR(K12="Detractor",COUNTIF(M12:Y12,"&lt;=2")&gt;0,AA12="Yes"),"ALERT","")</f>
        <v/>
      </c>
    </row>
    <row r="13" customFormat="false" ht="15" hidden="false" customHeight="false" outlineLevel="0" collapsed="false">
      <c r="A13" s="10" t="s">
        <v>146</v>
      </c>
      <c r="B13" s="13" t="n">
        <v>46044</v>
      </c>
      <c r="C13" s="11" t="str">
        <f aca="false">IF(B13="","",TEXT(B13,"yyyy-mm"))</f>
        <v>2026-01</v>
      </c>
      <c r="D13" s="10" t="s">
        <v>147</v>
      </c>
      <c r="E13" s="10" t="s">
        <v>52</v>
      </c>
      <c r="F13" s="10" t="s">
        <v>45</v>
      </c>
      <c r="G13" s="10" t="s">
        <v>53</v>
      </c>
      <c r="H13" s="10" t="s">
        <v>54</v>
      </c>
      <c r="I13" s="10" t="s">
        <v>35</v>
      </c>
      <c r="J13" s="10" t="n">
        <v>9</v>
      </c>
      <c r="K13" s="11" t="str">
        <f aca="false">IF(J13="","",IF(J13&gt;=9,"Promoter",IF(J13&gt;=7,"Passive","Detractor")))</f>
        <v>Promoter</v>
      </c>
      <c r="L13" s="10" t="s">
        <v>148</v>
      </c>
      <c r="M13" s="10" t="n">
        <v>5</v>
      </c>
      <c r="N13" s="10"/>
      <c r="O13" s="10" t="n">
        <v>5</v>
      </c>
      <c r="P13" s="10"/>
      <c r="Q13" s="10"/>
      <c r="R13" s="10" t="n">
        <v>5</v>
      </c>
      <c r="S13" s="10" t="n">
        <v>5</v>
      </c>
      <c r="T13" s="10" t="n">
        <v>4</v>
      </c>
      <c r="U13" s="10" t="n">
        <v>4</v>
      </c>
      <c r="V13" s="10" t="n">
        <v>5</v>
      </c>
      <c r="W13" s="10"/>
      <c r="X13" s="10" t="n">
        <v>5</v>
      </c>
      <c r="Y13" s="10" t="n">
        <v>5</v>
      </c>
      <c r="Z13" s="10"/>
      <c r="AA13" s="10" t="s">
        <v>116</v>
      </c>
      <c r="AB13" s="11" t="str">
        <f aca="false">IF(OR(K13="Detractor",COUNTIF(M13:Y13,"&lt;=2")&gt;0,AA13="Yes"),"ALERT","")</f>
        <v/>
      </c>
    </row>
    <row r="14" customFormat="false" ht="15" hidden="false" customHeight="false" outlineLevel="0" collapsed="false">
      <c r="A14" s="10" t="s">
        <v>149</v>
      </c>
      <c r="B14" s="13" t="n">
        <v>46078</v>
      </c>
      <c r="C14" s="11" t="str">
        <f aca="false">IF(B14="","",TEXT(B14,"yyyy-mm"))</f>
        <v>2026-02</v>
      </c>
      <c r="D14" s="10" t="s">
        <v>150</v>
      </c>
      <c r="E14" s="10" t="s">
        <v>58</v>
      </c>
      <c r="F14" s="10" t="s">
        <v>38</v>
      </c>
      <c r="G14" s="10" t="s">
        <v>40</v>
      </c>
      <c r="H14" s="10" t="s">
        <v>41</v>
      </c>
      <c r="I14" s="10" t="s">
        <v>61</v>
      </c>
      <c r="J14" s="10" t="n">
        <v>5</v>
      </c>
      <c r="K14" s="11" t="str">
        <f aca="false">IF(J14="","",IF(J14&gt;=9,"Promoter",IF(J14&gt;=7,"Passive","Detractor")))</f>
        <v>Detractor</v>
      </c>
      <c r="L14" s="10" t="s">
        <v>131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 t="s">
        <v>132</v>
      </c>
      <c r="AB14" s="11" t="str">
        <f aca="false">IF(OR(K14="Detractor",COUNTIF(M14:Y14,"&lt;=2")&gt;0,AA14="Yes"),"ALERT","")</f>
        <v>ALERT</v>
      </c>
    </row>
    <row r="15" customFormat="false" ht="15" hidden="false" customHeight="false" outlineLevel="0" collapsed="false">
      <c r="A15" s="10" t="s">
        <v>151</v>
      </c>
      <c r="B15" s="13" t="n">
        <v>46061</v>
      </c>
      <c r="C15" s="11" t="str">
        <f aca="false">IF(B15="","",TEXT(B15,"yyyy-mm"))</f>
        <v>2026-02</v>
      </c>
      <c r="D15" s="10" t="s">
        <v>152</v>
      </c>
      <c r="E15" s="10" t="s">
        <v>46</v>
      </c>
      <c r="F15" s="10" t="s">
        <v>45</v>
      </c>
      <c r="G15" s="10" t="s">
        <v>33</v>
      </c>
      <c r="H15" s="10" t="s">
        <v>34</v>
      </c>
      <c r="I15" s="10" t="s">
        <v>42</v>
      </c>
      <c r="J15" s="10" t="n">
        <v>10</v>
      </c>
      <c r="K15" s="11" t="str">
        <f aca="false">IF(J15="","",IF(J15&gt;=9,"Promoter",IF(J15&gt;=7,"Passive","Detractor")))</f>
        <v>Promoter</v>
      </c>
      <c r="L15" s="10" t="s">
        <v>125</v>
      </c>
      <c r="M15" s="10" t="n">
        <v>5</v>
      </c>
      <c r="N15" s="10" t="n">
        <v>4</v>
      </c>
      <c r="O15" s="10" t="n">
        <v>5</v>
      </c>
      <c r="P15" s="10" t="n">
        <v>5</v>
      </c>
      <c r="Q15" s="10" t="n">
        <v>4</v>
      </c>
      <c r="R15" s="10" t="n">
        <v>5</v>
      </c>
      <c r="S15" s="10" t="n">
        <v>4</v>
      </c>
      <c r="T15" s="10"/>
      <c r="U15" s="10"/>
      <c r="V15" s="10"/>
      <c r="W15" s="10"/>
      <c r="X15" s="10"/>
      <c r="Y15" s="10"/>
      <c r="Z15" s="10"/>
      <c r="AA15" s="10" t="s">
        <v>116</v>
      </c>
      <c r="AB15" s="11" t="str">
        <f aca="false">IF(OR(K15="Detractor",COUNTIF(M15:Y15,"&lt;=2")&gt;0,AA15="Yes"),"ALERT","")</f>
        <v/>
      </c>
    </row>
    <row r="16" customFormat="false" ht="15" hidden="false" customHeight="false" outlineLevel="0" collapsed="false">
      <c r="A16" s="10" t="s">
        <v>153</v>
      </c>
      <c r="B16" s="13" t="n">
        <v>46075</v>
      </c>
      <c r="C16" s="11" t="str">
        <f aca="false">IF(B16="","",TEXT(B16,"yyyy-mm"))</f>
        <v>2026-02</v>
      </c>
      <c r="D16" s="10" t="s">
        <v>154</v>
      </c>
      <c r="E16" s="10" t="s">
        <v>46</v>
      </c>
      <c r="F16" s="10" t="s">
        <v>45</v>
      </c>
      <c r="G16" s="10" t="s">
        <v>33</v>
      </c>
      <c r="H16" s="10" t="s">
        <v>68</v>
      </c>
      <c r="I16" s="10" t="s">
        <v>55</v>
      </c>
      <c r="J16" s="10" t="n">
        <v>10</v>
      </c>
      <c r="K16" s="11" t="str">
        <f aca="false">IF(J16="","",IF(J16&gt;=9,"Promoter",IF(J16&gt;=7,"Passive","Detractor")))</f>
        <v>Promoter</v>
      </c>
      <c r="L16" s="10" t="s">
        <v>125</v>
      </c>
      <c r="M16" s="10" t="n">
        <v>5</v>
      </c>
      <c r="N16" s="10" t="n">
        <v>4</v>
      </c>
      <c r="O16" s="10" t="n">
        <v>4</v>
      </c>
      <c r="P16" s="10" t="n">
        <v>4</v>
      </c>
      <c r="Q16" s="10" t="n">
        <v>4</v>
      </c>
      <c r="R16" s="10" t="n">
        <v>4</v>
      </c>
      <c r="S16" s="10" t="n">
        <v>5</v>
      </c>
      <c r="T16" s="10"/>
      <c r="U16" s="10"/>
      <c r="V16" s="10"/>
      <c r="W16" s="10"/>
      <c r="X16" s="10"/>
      <c r="Y16" s="10"/>
      <c r="Z16" s="10"/>
      <c r="AA16" s="10" t="s">
        <v>116</v>
      </c>
      <c r="AB16" s="11" t="str">
        <f aca="false">IF(OR(K16="Detractor",COUNTIF(M16:Y16,"&lt;=2")&gt;0,AA16="Yes"),"ALERT","")</f>
        <v/>
      </c>
    </row>
    <row r="17" customFormat="false" ht="15" hidden="false" customHeight="false" outlineLevel="0" collapsed="false">
      <c r="A17" s="10" t="s">
        <v>155</v>
      </c>
      <c r="B17" s="13" t="n">
        <v>46108</v>
      </c>
      <c r="C17" s="11" t="str">
        <f aca="false">IF(B17="","",TEXT(B17,"yyyy-mm"))</f>
        <v>2026-03</v>
      </c>
      <c r="D17" s="10" t="s">
        <v>156</v>
      </c>
      <c r="E17" s="10" t="s">
        <v>52</v>
      </c>
      <c r="F17" s="10" t="s">
        <v>38</v>
      </c>
      <c r="G17" s="10" t="s">
        <v>63</v>
      </c>
      <c r="H17" s="10" t="s">
        <v>64</v>
      </c>
      <c r="I17" s="10" t="s">
        <v>35</v>
      </c>
      <c r="J17" s="10" t="n">
        <v>8</v>
      </c>
      <c r="K17" s="11" t="str">
        <f aca="false">IF(J17="","",IF(J17&gt;=9,"Promoter",IF(J17&gt;=7,"Passive","Detractor")))</f>
        <v>Passive</v>
      </c>
      <c r="L17" s="10" t="s">
        <v>128</v>
      </c>
      <c r="M17" s="10" t="n">
        <v>3</v>
      </c>
      <c r="N17" s="10"/>
      <c r="O17" s="10" t="n">
        <v>4</v>
      </c>
      <c r="P17" s="10"/>
      <c r="Q17" s="10"/>
      <c r="R17" s="10" t="n">
        <v>4</v>
      </c>
      <c r="S17" s="10" t="n">
        <v>3</v>
      </c>
      <c r="T17" s="10" t="n">
        <v>4</v>
      </c>
      <c r="U17" s="10" t="n">
        <v>4</v>
      </c>
      <c r="V17" s="10" t="n">
        <v>3</v>
      </c>
      <c r="W17" s="10" t="n">
        <v>4</v>
      </c>
      <c r="X17" s="10" t="n">
        <v>3</v>
      </c>
      <c r="Y17" s="10" t="n">
        <v>3</v>
      </c>
      <c r="Z17" s="10"/>
      <c r="AA17" s="10" t="s">
        <v>132</v>
      </c>
      <c r="AB17" s="11" t="str">
        <f aca="false">IF(OR(K17="Detractor",COUNTIF(M17:Y17,"&lt;=2")&gt;0,AA17="Yes"),"ALERT","")</f>
        <v>ALERT</v>
      </c>
    </row>
    <row r="18" customFormat="false" ht="15" hidden="false" customHeight="false" outlineLevel="0" collapsed="false">
      <c r="A18" s="10" t="s">
        <v>157</v>
      </c>
      <c r="B18" s="13" t="n">
        <v>46089</v>
      </c>
      <c r="C18" s="11" t="str">
        <f aca="false">IF(B18="","",TEXT(B18,"yyyy-mm"))</f>
        <v>2026-03</v>
      </c>
      <c r="D18" s="10" t="s">
        <v>158</v>
      </c>
      <c r="E18" s="10" t="s">
        <v>52</v>
      </c>
      <c r="F18" s="10" t="s">
        <v>45</v>
      </c>
      <c r="G18" s="10" t="s">
        <v>63</v>
      </c>
      <c r="H18" s="10" t="s">
        <v>64</v>
      </c>
      <c r="I18" s="10" t="s">
        <v>35</v>
      </c>
      <c r="J18" s="10" t="n">
        <v>9</v>
      </c>
      <c r="K18" s="11" t="str">
        <f aca="false">IF(J18="","",IF(J18&gt;=9,"Promoter",IF(J18&gt;=7,"Passive","Detractor")))</f>
        <v>Promoter</v>
      </c>
      <c r="L18" s="10" t="s">
        <v>125</v>
      </c>
      <c r="M18" s="10" t="n">
        <v>5</v>
      </c>
      <c r="N18" s="10"/>
      <c r="O18" s="10" t="n">
        <v>5</v>
      </c>
      <c r="P18" s="10"/>
      <c r="Q18" s="10"/>
      <c r="R18" s="10" t="n">
        <v>5</v>
      </c>
      <c r="S18" s="10" t="n">
        <v>5</v>
      </c>
      <c r="T18" s="10" t="n">
        <v>5</v>
      </c>
      <c r="U18" s="10" t="n">
        <v>5</v>
      </c>
      <c r="V18" s="10" t="n">
        <v>5</v>
      </c>
      <c r="W18" s="10"/>
      <c r="X18" s="10" t="n">
        <v>4</v>
      </c>
      <c r="Y18" s="10" t="n">
        <v>5</v>
      </c>
      <c r="Z18" s="10"/>
      <c r="AA18" s="10" t="s">
        <v>116</v>
      </c>
      <c r="AB18" s="11" t="str">
        <f aca="false">IF(OR(K18="Detractor",COUNTIF(M18:Y18,"&lt;=2")&gt;0,AA18="Yes"),"ALERT","")</f>
        <v/>
      </c>
    </row>
    <row r="19" customFormat="false" ht="15" hidden="false" customHeight="false" outlineLevel="0" collapsed="false">
      <c r="A19" s="10" t="s">
        <v>159</v>
      </c>
      <c r="B19" s="13" t="n">
        <v>46107</v>
      </c>
      <c r="C19" s="11" t="str">
        <f aca="false">IF(B19="","",TEXT(B19,"yyyy-mm"))</f>
        <v>2026-03</v>
      </c>
      <c r="D19" s="10" t="s">
        <v>160</v>
      </c>
      <c r="E19" s="10" t="s">
        <v>46</v>
      </c>
      <c r="F19" s="10" t="s">
        <v>38</v>
      </c>
      <c r="G19" s="10" t="s">
        <v>47</v>
      </c>
      <c r="H19" s="10" t="s">
        <v>48</v>
      </c>
      <c r="I19" s="10" t="s">
        <v>35</v>
      </c>
      <c r="J19" s="10" t="n">
        <v>9</v>
      </c>
      <c r="K19" s="11" t="str">
        <f aca="false">IF(J19="","",IF(J19&gt;=9,"Promoter",IF(J19&gt;=7,"Passive","Detractor")))</f>
        <v>Promoter</v>
      </c>
      <c r="L19" s="10" t="s">
        <v>161</v>
      </c>
      <c r="M19" s="10" t="n">
        <v>5</v>
      </c>
      <c r="N19" s="10" t="n">
        <v>5</v>
      </c>
      <c r="O19" s="10" t="n">
        <v>4</v>
      </c>
      <c r="P19" s="10" t="n">
        <v>5</v>
      </c>
      <c r="Q19" s="10" t="n">
        <v>4</v>
      </c>
      <c r="R19" s="10" t="n">
        <v>5</v>
      </c>
      <c r="S19" s="10" t="n">
        <v>5</v>
      </c>
      <c r="T19" s="10"/>
      <c r="U19" s="10"/>
      <c r="V19" s="10"/>
      <c r="W19" s="10"/>
      <c r="X19" s="10"/>
      <c r="Y19" s="10"/>
      <c r="Z19" s="10"/>
      <c r="AA19" s="10" t="s">
        <v>116</v>
      </c>
      <c r="AB19" s="11" t="str">
        <f aca="false">IF(OR(K19="Detractor",COUNTIF(M19:Y19,"&lt;=2")&gt;0,AA19="Yes"),"ALERT","")</f>
        <v/>
      </c>
    </row>
    <row r="20" customFormat="false" ht="15" hidden="false" customHeight="false" outlineLevel="0" collapsed="false">
      <c r="A20" s="10" t="s">
        <v>162</v>
      </c>
      <c r="B20" s="13" t="n">
        <v>46131</v>
      </c>
      <c r="C20" s="11" t="str">
        <f aca="false">IF(B20="","",TEXT(B20,"yyyy-mm"))</f>
        <v>2026-04</v>
      </c>
      <c r="D20" s="10" t="s">
        <v>163</v>
      </c>
      <c r="E20" s="10" t="s">
        <v>52</v>
      </c>
      <c r="F20" s="10" t="s">
        <v>38</v>
      </c>
      <c r="G20" s="10" t="s">
        <v>33</v>
      </c>
      <c r="H20" s="10" t="s">
        <v>34</v>
      </c>
      <c r="I20" s="10" t="s">
        <v>49</v>
      </c>
      <c r="J20" s="10" t="n">
        <v>9</v>
      </c>
      <c r="K20" s="11" t="str">
        <f aca="false">IF(J20="","",IF(J20&gt;=9,"Promoter",IF(J20&gt;=7,"Passive","Detractor")))</f>
        <v>Promoter</v>
      </c>
      <c r="L20" s="10" t="s">
        <v>125</v>
      </c>
      <c r="M20" s="10" t="n">
        <v>4</v>
      </c>
      <c r="N20" s="10"/>
      <c r="O20" s="10" t="n">
        <v>5</v>
      </c>
      <c r="P20" s="10"/>
      <c r="Q20" s="10"/>
      <c r="R20" s="10" t="n">
        <v>5</v>
      </c>
      <c r="S20" s="10" t="n">
        <v>5</v>
      </c>
      <c r="T20" s="10" t="n">
        <v>4</v>
      </c>
      <c r="U20" s="10" t="n">
        <v>4</v>
      </c>
      <c r="V20" s="10" t="n">
        <v>5</v>
      </c>
      <c r="W20" s="10" t="n">
        <v>5</v>
      </c>
      <c r="X20" s="10" t="n">
        <v>5</v>
      </c>
      <c r="Y20" s="10" t="n">
        <v>5</v>
      </c>
      <c r="Z20" s="10"/>
      <c r="AA20" s="10" t="s">
        <v>116</v>
      </c>
      <c r="AB20" s="11" t="str">
        <f aca="false">IF(OR(K20="Detractor",COUNTIF(M20:Y20,"&lt;=2")&gt;0,AA20="Yes"),"ALERT","")</f>
        <v/>
      </c>
    </row>
    <row r="21" customFormat="false" ht="15" hidden="false" customHeight="false" outlineLevel="0" collapsed="false">
      <c r="A21" s="10" t="s">
        <v>164</v>
      </c>
      <c r="B21" s="13" t="n">
        <v>46128</v>
      </c>
      <c r="C21" s="11" t="str">
        <f aca="false">IF(B21="","",TEXT(B21,"yyyy-mm"))</f>
        <v>2026-04</v>
      </c>
      <c r="D21" s="10" t="s">
        <v>165</v>
      </c>
      <c r="E21" s="10" t="s">
        <v>58</v>
      </c>
      <c r="F21" s="10" t="s">
        <v>38</v>
      </c>
      <c r="G21" s="10" t="s">
        <v>53</v>
      </c>
      <c r="H21" s="10" t="s">
        <v>54</v>
      </c>
      <c r="I21" s="10" t="s">
        <v>61</v>
      </c>
      <c r="J21" s="10" t="n">
        <v>8</v>
      </c>
      <c r="K21" s="11" t="str">
        <f aca="false">IF(J21="","",IF(J21&gt;=9,"Promoter",IF(J21&gt;=7,"Passive","Detractor")))</f>
        <v>Passive</v>
      </c>
      <c r="L21" s="10" t="s">
        <v>119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 t="s">
        <v>116</v>
      </c>
      <c r="AB21" s="11" t="str">
        <f aca="false">IF(OR(K21="Detractor",COUNTIF(M21:Y21,"&lt;=2")&gt;0,AA21="Yes"),"ALERT","")</f>
        <v/>
      </c>
    </row>
    <row r="22" customFormat="false" ht="15" hidden="false" customHeight="false" outlineLevel="0" collapsed="false">
      <c r="A22" s="10" t="s">
        <v>166</v>
      </c>
      <c r="B22" s="13" t="n">
        <v>46120</v>
      </c>
      <c r="C22" s="11" t="str">
        <f aca="false">IF(B22="","",TEXT(B22,"yyyy-mm"))</f>
        <v>2026-04</v>
      </c>
      <c r="D22" s="10" t="s">
        <v>167</v>
      </c>
      <c r="E22" s="10" t="s">
        <v>46</v>
      </c>
      <c r="F22" s="10" t="s">
        <v>38</v>
      </c>
      <c r="G22" s="10" t="s">
        <v>33</v>
      </c>
      <c r="H22" s="10" t="s">
        <v>68</v>
      </c>
      <c r="I22" s="10" t="s">
        <v>55</v>
      </c>
      <c r="J22" s="10" t="n">
        <v>4</v>
      </c>
      <c r="K22" s="11" t="str">
        <f aca="false">IF(J22="","",IF(J22&gt;=9,"Promoter",IF(J22&gt;=7,"Passive","Detractor")))</f>
        <v>Detractor</v>
      </c>
      <c r="L22" s="10" t="s">
        <v>143</v>
      </c>
      <c r="M22" s="10" t="n">
        <v>3</v>
      </c>
      <c r="N22" s="10" t="n">
        <v>2</v>
      </c>
      <c r="O22" s="10" t="n">
        <v>3</v>
      </c>
      <c r="P22" s="10" t="n">
        <v>4</v>
      </c>
      <c r="Q22" s="10" t="n">
        <v>2</v>
      </c>
      <c r="R22" s="10" t="n">
        <v>2</v>
      </c>
      <c r="S22" s="10" t="n">
        <v>2</v>
      </c>
      <c r="T22" s="10"/>
      <c r="U22" s="10"/>
      <c r="V22" s="10"/>
      <c r="W22" s="10"/>
      <c r="X22" s="10"/>
      <c r="Y22" s="10"/>
      <c r="Z22" s="10"/>
      <c r="AA22" s="10" t="s">
        <v>116</v>
      </c>
      <c r="AB22" s="11" t="str">
        <f aca="false">IF(OR(K22="Detractor",COUNTIF(M22:Y22,"&lt;=2")&gt;0,AA22="Yes"),"ALERT","")</f>
        <v>ALERT</v>
      </c>
    </row>
    <row r="23" customFormat="false" ht="15" hidden="false" customHeight="false" outlineLevel="0" collapsed="false">
      <c r="A23" s="10" t="s">
        <v>168</v>
      </c>
      <c r="B23" s="13" t="n">
        <v>46166</v>
      </c>
      <c r="C23" s="11" t="str">
        <f aca="false">IF(B23="","",TEXT(B23,"yyyy-mm"))</f>
        <v>2026-05</v>
      </c>
      <c r="D23" s="10" t="s">
        <v>169</v>
      </c>
      <c r="E23" s="10" t="s">
        <v>46</v>
      </c>
      <c r="F23" s="10" t="s">
        <v>45</v>
      </c>
      <c r="G23" s="10" t="s">
        <v>47</v>
      </c>
      <c r="H23" s="10" t="s">
        <v>48</v>
      </c>
      <c r="I23" s="10" t="s">
        <v>35</v>
      </c>
      <c r="J23" s="10" t="n">
        <v>8</v>
      </c>
      <c r="K23" s="11" t="str">
        <f aca="false">IF(J23="","",IF(J23&gt;=9,"Promoter",IF(J23&gt;=7,"Passive","Detractor")))</f>
        <v>Passive</v>
      </c>
      <c r="L23" s="10" t="s">
        <v>138</v>
      </c>
      <c r="M23" s="10" t="n">
        <v>3</v>
      </c>
      <c r="N23" s="10" t="n">
        <v>4</v>
      </c>
      <c r="O23" s="10" t="n">
        <v>3</v>
      </c>
      <c r="P23" s="10" t="n">
        <v>4</v>
      </c>
      <c r="Q23" s="10" t="n">
        <v>4</v>
      </c>
      <c r="R23" s="10" t="n">
        <v>3</v>
      </c>
      <c r="S23" s="10" t="n">
        <v>4</v>
      </c>
      <c r="T23" s="10"/>
      <c r="U23" s="10"/>
      <c r="V23" s="10"/>
      <c r="W23" s="10"/>
      <c r="X23" s="10"/>
      <c r="Y23" s="10"/>
      <c r="Z23" s="10"/>
      <c r="AA23" s="10" t="s">
        <v>116</v>
      </c>
      <c r="AB23" s="11" t="str">
        <f aca="false">IF(OR(K23="Detractor",COUNTIF(M23:Y23,"&lt;=2")&gt;0,AA23="Yes"),"ALERT","")</f>
        <v/>
      </c>
    </row>
    <row r="24" customFormat="false" ht="15" hidden="false" customHeight="false" outlineLevel="0" collapsed="false">
      <c r="A24" s="10" t="s">
        <v>170</v>
      </c>
      <c r="B24" s="13" t="n">
        <v>46149</v>
      </c>
      <c r="C24" s="11" t="str">
        <f aca="false">IF(B24="","",TEXT(B24,"yyyy-mm"))</f>
        <v>2026-05</v>
      </c>
      <c r="D24" s="10" t="s">
        <v>171</v>
      </c>
      <c r="E24" s="10" t="s">
        <v>58</v>
      </c>
      <c r="F24" s="10" t="s">
        <v>45</v>
      </c>
      <c r="G24" s="10" t="s">
        <v>63</v>
      </c>
      <c r="H24" s="10" t="s">
        <v>64</v>
      </c>
      <c r="I24" s="10" t="s">
        <v>61</v>
      </c>
      <c r="J24" s="10" t="n">
        <v>8</v>
      </c>
      <c r="K24" s="11" t="str">
        <f aca="false">IF(J24="","",IF(J24&gt;=9,"Promoter",IF(J24&gt;=7,"Passive","Detractor")))</f>
        <v>Passive</v>
      </c>
      <c r="L24" s="10" t="s">
        <v>115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 t="s">
        <v>116</v>
      </c>
      <c r="AB24" s="11" t="str">
        <f aca="false">IF(OR(K24="Detractor",COUNTIF(M24:Y24,"&lt;=2")&gt;0,AA24="Yes"),"ALERT","")</f>
        <v/>
      </c>
    </row>
    <row r="25" customFormat="false" ht="15" hidden="false" customHeight="false" outlineLevel="0" collapsed="false">
      <c r="A25" s="10" t="s">
        <v>172</v>
      </c>
      <c r="B25" s="13" t="n">
        <v>46146</v>
      </c>
      <c r="C25" s="11" t="str">
        <f aca="false">IF(B25="","",TEXT(B25,"yyyy-mm"))</f>
        <v>2026-05</v>
      </c>
      <c r="D25" s="10" t="s">
        <v>173</v>
      </c>
      <c r="E25" s="10" t="s">
        <v>46</v>
      </c>
      <c r="F25" s="10" t="s">
        <v>38</v>
      </c>
      <c r="G25" s="10" t="s">
        <v>63</v>
      </c>
      <c r="H25" s="10" t="s">
        <v>64</v>
      </c>
      <c r="I25" s="10" t="s">
        <v>55</v>
      </c>
      <c r="J25" s="10" t="n">
        <v>7</v>
      </c>
      <c r="K25" s="11" t="str">
        <f aca="false">IF(J25="","",IF(J25&gt;=9,"Promoter",IF(J25&gt;=7,"Passive","Detractor")))</f>
        <v>Passive</v>
      </c>
      <c r="L25" s="10" t="s">
        <v>138</v>
      </c>
      <c r="M25" s="10" t="n">
        <v>4</v>
      </c>
      <c r="N25" s="10" t="n">
        <v>3</v>
      </c>
      <c r="O25" s="10" t="n">
        <v>4</v>
      </c>
      <c r="P25" s="10" t="n">
        <v>4</v>
      </c>
      <c r="Q25" s="10" t="n">
        <v>4</v>
      </c>
      <c r="R25" s="10" t="n">
        <v>4</v>
      </c>
      <c r="S25" s="10" t="n">
        <v>4</v>
      </c>
      <c r="T25" s="10"/>
      <c r="U25" s="10"/>
      <c r="V25" s="10"/>
      <c r="W25" s="10"/>
      <c r="X25" s="10"/>
      <c r="Y25" s="10"/>
      <c r="Z25" s="10"/>
      <c r="AA25" s="10" t="s">
        <v>116</v>
      </c>
      <c r="AB25" s="11" t="str">
        <f aca="false">IF(OR(K25="Detractor",COUNTIF(M25:Y25,"&lt;=2")&gt;0,AA25="Yes"),"ALERT","")</f>
        <v/>
      </c>
    </row>
    <row r="26" customFormat="false" ht="15" hidden="false" customHeight="false" outlineLevel="0" collapsed="false">
      <c r="A26" s="10" t="s">
        <v>174</v>
      </c>
      <c r="B26" s="13" t="n">
        <v>46177</v>
      </c>
      <c r="C26" s="11" t="str">
        <f aca="false">IF(B26="","",TEXT(B26,"yyyy-mm"))</f>
        <v>2026-06</v>
      </c>
      <c r="D26" s="10" t="s">
        <v>175</v>
      </c>
      <c r="E26" s="10" t="s">
        <v>46</v>
      </c>
      <c r="F26" s="10" t="s">
        <v>38</v>
      </c>
      <c r="G26" s="10" t="s">
        <v>40</v>
      </c>
      <c r="H26" s="10" t="s">
        <v>41</v>
      </c>
      <c r="I26" s="10" t="s">
        <v>42</v>
      </c>
      <c r="J26" s="10" t="n">
        <v>9</v>
      </c>
      <c r="K26" s="11" t="str">
        <f aca="false">IF(J26="","",IF(J26&gt;=9,"Promoter",IF(J26&gt;=7,"Passive","Detractor")))</f>
        <v>Promoter</v>
      </c>
      <c r="L26" s="10" t="s">
        <v>176</v>
      </c>
      <c r="M26" s="10" t="n">
        <v>4</v>
      </c>
      <c r="N26" s="10" t="n">
        <v>4</v>
      </c>
      <c r="O26" s="10" t="n">
        <v>5</v>
      </c>
      <c r="P26" s="10" t="n">
        <v>4</v>
      </c>
      <c r="Q26" s="10" t="n">
        <v>5</v>
      </c>
      <c r="R26" s="10" t="n">
        <v>5</v>
      </c>
      <c r="S26" s="10" t="n">
        <v>5</v>
      </c>
      <c r="T26" s="10"/>
      <c r="U26" s="10"/>
      <c r="V26" s="10"/>
      <c r="W26" s="10"/>
      <c r="X26" s="10"/>
      <c r="Y26" s="10"/>
      <c r="Z26" s="10"/>
      <c r="AA26" s="10" t="s">
        <v>116</v>
      </c>
      <c r="AB26" s="11" t="str">
        <f aca="false">IF(OR(K26="Detractor",COUNTIF(M26:Y26,"&lt;=2")&gt;0,AA26="Yes"),"ALERT","")</f>
        <v/>
      </c>
    </row>
    <row r="27" customFormat="false" ht="15" hidden="false" customHeight="false" outlineLevel="0" collapsed="false">
      <c r="A27" s="10" t="s">
        <v>177</v>
      </c>
      <c r="B27" s="13" t="n">
        <v>46192</v>
      </c>
      <c r="C27" s="11" t="str">
        <f aca="false">IF(B27="","",TEXT(B27,"yyyy-mm"))</f>
        <v>2026-06</v>
      </c>
      <c r="D27" s="10" t="s">
        <v>178</v>
      </c>
      <c r="E27" s="10" t="s">
        <v>46</v>
      </c>
      <c r="F27" s="10" t="s">
        <v>38</v>
      </c>
      <c r="G27" s="10" t="s">
        <v>63</v>
      </c>
      <c r="H27" s="10" t="s">
        <v>64</v>
      </c>
      <c r="I27" s="10" t="s">
        <v>42</v>
      </c>
      <c r="J27" s="10" t="n">
        <v>6</v>
      </c>
      <c r="K27" s="11" t="str">
        <f aca="false">IF(J27="","",IF(J27&gt;=9,"Promoter",IF(J27&gt;=7,"Passive","Detractor")))</f>
        <v>Detractor</v>
      </c>
      <c r="L27" s="10" t="s">
        <v>122</v>
      </c>
      <c r="M27" s="10" t="n">
        <v>3</v>
      </c>
      <c r="N27" s="10" t="n">
        <v>1</v>
      </c>
      <c r="O27" s="10" t="n">
        <v>3</v>
      </c>
      <c r="P27" s="10" t="n">
        <v>2</v>
      </c>
      <c r="Q27" s="10" t="n">
        <v>2</v>
      </c>
      <c r="R27" s="10" t="n">
        <v>3</v>
      </c>
      <c r="S27" s="10" t="n">
        <v>2</v>
      </c>
      <c r="T27" s="10"/>
      <c r="U27" s="10"/>
      <c r="V27" s="10"/>
      <c r="W27" s="10"/>
      <c r="X27" s="10"/>
      <c r="Y27" s="10"/>
      <c r="Z27" s="10"/>
      <c r="AA27" s="10" t="s">
        <v>132</v>
      </c>
      <c r="AB27" s="11" t="str">
        <f aca="false">IF(OR(K27="Detractor",COUNTIF(M27:Y27,"&lt;=2")&gt;0,AA27="Yes"),"ALERT","")</f>
        <v>ALERT</v>
      </c>
    </row>
    <row r="28" customFormat="false" ht="15" hidden="false" customHeight="false" outlineLevel="0" collapsed="false">
      <c r="A28" s="10" t="s">
        <v>179</v>
      </c>
      <c r="B28" s="13" t="n">
        <v>46182</v>
      </c>
      <c r="C28" s="11" t="str">
        <f aca="false">IF(B28="","",TEXT(B28,"yyyy-mm"))</f>
        <v>2026-06</v>
      </c>
      <c r="D28" s="10" t="s">
        <v>180</v>
      </c>
      <c r="E28" s="10" t="s">
        <v>52</v>
      </c>
      <c r="F28" s="10" t="s">
        <v>38</v>
      </c>
      <c r="G28" s="10" t="s">
        <v>40</v>
      </c>
      <c r="H28" s="10" t="s">
        <v>71</v>
      </c>
      <c r="I28" s="10" t="s">
        <v>55</v>
      </c>
      <c r="J28" s="10" t="n">
        <v>9</v>
      </c>
      <c r="K28" s="11" t="str">
        <f aca="false">IF(J28="","",IF(J28&gt;=9,"Promoter",IF(J28&gt;=7,"Passive","Detractor")))</f>
        <v>Promoter</v>
      </c>
      <c r="L28" s="10" t="s">
        <v>176</v>
      </c>
      <c r="M28" s="10" t="n">
        <v>5</v>
      </c>
      <c r="N28" s="10"/>
      <c r="O28" s="10" t="n">
        <v>4</v>
      </c>
      <c r="P28" s="10"/>
      <c r="Q28" s="10"/>
      <c r="R28" s="10" t="n">
        <v>4</v>
      </c>
      <c r="S28" s="10" t="n">
        <v>5</v>
      </c>
      <c r="T28" s="10" t="n">
        <v>5</v>
      </c>
      <c r="U28" s="10" t="n">
        <v>4</v>
      </c>
      <c r="V28" s="10" t="n">
        <v>4</v>
      </c>
      <c r="W28" s="10"/>
      <c r="X28" s="10" t="n">
        <v>4</v>
      </c>
      <c r="Y28" s="10" t="n">
        <v>4</v>
      </c>
      <c r="Z28" s="10"/>
      <c r="AA28" s="10" t="s">
        <v>116</v>
      </c>
      <c r="AB28" s="11" t="str">
        <f aca="false">IF(OR(K28="Detractor",COUNTIF(M28:Y28,"&lt;=2")&gt;0,AA28="Yes"),"ALERT","")</f>
        <v/>
      </c>
    </row>
    <row r="29" customFormat="false" ht="15" hidden="false" customHeight="false" outlineLevel="0" collapsed="false">
      <c r="A29" s="10" t="s">
        <v>181</v>
      </c>
      <c r="B29" s="13" t="n">
        <v>46221</v>
      </c>
      <c r="C29" s="11" t="str">
        <f aca="false">IF(B29="","",TEXT(B29,"yyyy-mm"))</f>
        <v>2026-07</v>
      </c>
      <c r="D29" s="10" t="s">
        <v>182</v>
      </c>
      <c r="E29" s="10" t="s">
        <v>46</v>
      </c>
      <c r="F29" s="10" t="s">
        <v>38</v>
      </c>
      <c r="G29" s="10" t="s">
        <v>40</v>
      </c>
      <c r="H29" s="10" t="s">
        <v>71</v>
      </c>
      <c r="I29" s="10" t="s">
        <v>35</v>
      </c>
      <c r="J29" s="10" t="n">
        <v>5</v>
      </c>
      <c r="K29" s="11" t="str">
        <f aca="false">IF(J29="","",IF(J29&gt;=9,"Promoter",IF(J29&gt;=7,"Passive","Detractor")))</f>
        <v>Detractor</v>
      </c>
      <c r="L29" s="10" t="s">
        <v>143</v>
      </c>
      <c r="M29" s="10" t="n">
        <v>3</v>
      </c>
      <c r="N29" s="10" t="n">
        <v>2</v>
      </c>
      <c r="O29" s="10" t="n">
        <v>3</v>
      </c>
      <c r="P29" s="10" t="n">
        <v>2</v>
      </c>
      <c r="Q29" s="10" t="n">
        <v>2</v>
      </c>
      <c r="R29" s="10" t="n">
        <v>1</v>
      </c>
      <c r="S29" s="10" t="n">
        <v>4</v>
      </c>
      <c r="T29" s="10"/>
      <c r="U29" s="10"/>
      <c r="V29" s="10"/>
      <c r="W29" s="10"/>
      <c r="X29" s="10"/>
      <c r="Y29" s="10"/>
      <c r="Z29" s="10"/>
      <c r="AA29" s="10" t="s">
        <v>132</v>
      </c>
      <c r="AB29" s="11" t="str">
        <f aca="false">IF(OR(K29="Detractor",COUNTIF(M29:Y29,"&lt;=2")&gt;0,AA29="Yes"),"ALERT","")</f>
        <v>ALERT</v>
      </c>
    </row>
    <row r="30" customFormat="false" ht="15" hidden="false" customHeight="false" outlineLevel="0" collapsed="false">
      <c r="A30" s="10" t="s">
        <v>183</v>
      </c>
      <c r="B30" s="13" t="n">
        <v>46219</v>
      </c>
      <c r="C30" s="11" t="str">
        <f aca="false">IF(B30="","",TEXT(B30,"yyyy-mm"))</f>
        <v>2026-07</v>
      </c>
      <c r="D30" s="10" t="s">
        <v>184</v>
      </c>
      <c r="E30" s="10" t="s">
        <v>58</v>
      </c>
      <c r="F30" s="10" t="s">
        <v>38</v>
      </c>
      <c r="G30" s="10" t="s">
        <v>33</v>
      </c>
      <c r="H30" s="10" t="s">
        <v>68</v>
      </c>
      <c r="I30" s="10" t="s">
        <v>61</v>
      </c>
      <c r="J30" s="10" t="n">
        <v>10</v>
      </c>
      <c r="K30" s="11" t="str">
        <f aca="false">IF(J30="","",IF(J30&gt;=9,"Promoter",IF(J30&gt;=7,"Passive","Detractor")))</f>
        <v>Promoter</v>
      </c>
      <c r="L30" s="10" t="s">
        <v>161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 t="s">
        <v>116</v>
      </c>
      <c r="AB30" s="11" t="str">
        <f aca="false">IF(OR(K30="Detractor",COUNTIF(M30:Y30,"&lt;=2")&gt;0,AA30="Yes"),"ALERT","")</f>
        <v/>
      </c>
    </row>
    <row r="31" customFormat="false" ht="15" hidden="false" customHeight="false" outlineLevel="0" collapsed="false">
      <c r="A31" s="10" t="s">
        <v>185</v>
      </c>
      <c r="B31" s="13" t="n">
        <v>46217</v>
      </c>
      <c r="C31" s="11" t="str">
        <f aca="false">IF(B31="","",TEXT(B31,"yyyy-mm"))</f>
        <v>2026-07</v>
      </c>
      <c r="D31" s="10" t="s">
        <v>186</v>
      </c>
      <c r="E31" s="10" t="s">
        <v>46</v>
      </c>
      <c r="F31" s="10" t="s">
        <v>38</v>
      </c>
      <c r="G31" s="10" t="s">
        <v>53</v>
      </c>
      <c r="H31" s="10" t="s">
        <v>54</v>
      </c>
      <c r="I31" s="10" t="s">
        <v>42</v>
      </c>
      <c r="J31" s="10" t="n">
        <v>5</v>
      </c>
      <c r="K31" s="11" t="str">
        <f aca="false">IF(J31="","",IF(J31&gt;=9,"Promoter",IF(J31&gt;=7,"Passive","Detractor")))</f>
        <v>Detractor</v>
      </c>
      <c r="L31" s="10" t="s">
        <v>122</v>
      </c>
      <c r="M31" s="10" t="n">
        <v>3</v>
      </c>
      <c r="N31" s="10" t="n">
        <v>2</v>
      </c>
      <c r="O31" s="10" t="n">
        <v>2</v>
      </c>
      <c r="P31" s="10" t="n">
        <v>3</v>
      </c>
      <c r="Q31" s="10" t="n">
        <v>2</v>
      </c>
      <c r="R31" s="10" t="n">
        <v>2</v>
      </c>
      <c r="S31" s="10" t="n">
        <v>3</v>
      </c>
      <c r="T31" s="10"/>
      <c r="U31" s="10"/>
      <c r="V31" s="10"/>
      <c r="W31" s="10"/>
      <c r="X31" s="10"/>
      <c r="Y31" s="10"/>
      <c r="Z31" s="10"/>
      <c r="AA31" s="10" t="s">
        <v>132</v>
      </c>
      <c r="AB31" s="11" t="str">
        <f aca="false">IF(OR(K31="Detractor",COUNTIF(M31:Y31,"&lt;=2")&gt;0,AA31="Yes"),"ALERT","")</f>
        <v>ALERT</v>
      </c>
    </row>
    <row r="32" customFormat="false" ht="15" hidden="false" customHeight="false" outlineLevel="0" collapsed="false">
      <c r="A32" s="10" t="s">
        <v>187</v>
      </c>
      <c r="B32" s="13" t="n">
        <v>46237</v>
      </c>
      <c r="C32" s="11" t="str">
        <f aca="false">IF(B32="","",TEXT(B32,"yyyy-mm"))</f>
        <v>2026-08</v>
      </c>
      <c r="D32" s="10" t="s">
        <v>188</v>
      </c>
      <c r="E32" s="10" t="s">
        <v>52</v>
      </c>
      <c r="F32" s="10" t="s">
        <v>38</v>
      </c>
      <c r="G32" s="10" t="s">
        <v>59</v>
      </c>
      <c r="H32" s="10" t="s">
        <v>60</v>
      </c>
      <c r="I32" s="10" t="s">
        <v>49</v>
      </c>
      <c r="J32" s="10" t="n">
        <v>10</v>
      </c>
      <c r="K32" s="11" t="str">
        <f aca="false">IF(J32="","",IF(J32&gt;=9,"Promoter",IF(J32&gt;=7,"Passive","Detractor")))</f>
        <v>Promoter</v>
      </c>
      <c r="L32" s="10" t="s">
        <v>176</v>
      </c>
      <c r="M32" s="10" t="n">
        <v>4</v>
      </c>
      <c r="N32" s="10"/>
      <c r="O32" s="10" t="n">
        <v>5</v>
      </c>
      <c r="P32" s="10"/>
      <c r="Q32" s="10"/>
      <c r="R32" s="10" t="n">
        <v>4</v>
      </c>
      <c r="S32" s="10" t="n">
        <v>4</v>
      </c>
      <c r="T32" s="10" t="n">
        <v>5</v>
      </c>
      <c r="U32" s="10" t="n">
        <v>5</v>
      </c>
      <c r="V32" s="10" t="n">
        <v>4</v>
      </c>
      <c r="W32" s="10" t="n">
        <v>5</v>
      </c>
      <c r="X32" s="10" t="n">
        <v>5</v>
      </c>
      <c r="Y32" s="10" t="n">
        <v>5</v>
      </c>
      <c r="Z32" s="10" t="s">
        <v>189</v>
      </c>
      <c r="AA32" s="10" t="s">
        <v>116</v>
      </c>
      <c r="AB32" s="11" t="str">
        <f aca="false">IF(OR(K32="Detractor",COUNTIF(M32:Y32,"&lt;=2")&gt;0,AA32="Yes"),"ALERT","")</f>
        <v/>
      </c>
    </row>
    <row r="33" customFormat="false" ht="15" hidden="false" customHeight="false" outlineLevel="0" collapsed="false">
      <c r="A33" s="10" t="s">
        <v>190</v>
      </c>
      <c r="B33" s="13" t="n">
        <v>46245</v>
      </c>
      <c r="C33" s="11" t="str">
        <f aca="false">IF(B33="","",TEXT(B33,"yyyy-mm"))</f>
        <v>2026-08</v>
      </c>
      <c r="D33" s="10" t="s">
        <v>191</v>
      </c>
      <c r="E33" s="10" t="s">
        <v>46</v>
      </c>
      <c r="F33" s="10" t="s">
        <v>45</v>
      </c>
      <c r="G33" s="10" t="s">
        <v>33</v>
      </c>
      <c r="H33" s="10" t="s">
        <v>34</v>
      </c>
      <c r="I33" s="10" t="s">
        <v>55</v>
      </c>
      <c r="J33" s="10" t="n">
        <v>9</v>
      </c>
      <c r="K33" s="11" t="str">
        <f aca="false">IF(J33="","",IF(J33&gt;=9,"Promoter",IF(J33&gt;=7,"Passive","Detractor")))</f>
        <v>Promoter</v>
      </c>
      <c r="L33" s="10" t="s">
        <v>125</v>
      </c>
      <c r="M33" s="10" t="n">
        <v>5</v>
      </c>
      <c r="N33" s="10" t="n">
        <v>5</v>
      </c>
      <c r="O33" s="10" t="n">
        <v>5</v>
      </c>
      <c r="P33" s="10" t="n">
        <v>5</v>
      </c>
      <c r="Q33" s="10" t="n">
        <v>4</v>
      </c>
      <c r="R33" s="10" t="n">
        <v>4</v>
      </c>
      <c r="S33" s="10" t="n">
        <v>5</v>
      </c>
      <c r="T33" s="10"/>
      <c r="U33" s="10"/>
      <c r="V33" s="10"/>
      <c r="W33" s="10"/>
      <c r="X33" s="10"/>
      <c r="Y33" s="10"/>
      <c r="Z33" s="10"/>
      <c r="AA33" s="10" t="s">
        <v>116</v>
      </c>
      <c r="AB33" s="11" t="str">
        <f aca="false">IF(OR(K33="Detractor",COUNTIF(M33:Y33,"&lt;=2")&gt;0,AA33="Yes"),"ALERT","")</f>
        <v/>
      </c>
    </row>
    <row r="34" customFormat="false" ht="15" hidden="false" customHeight="false" outlineLevel="0" collapsed="false">
      <c r="A34" s="10" t="s">
        <v>192</v>
      </c>
      <c r="B34" s="13" t="n">
        <v>46238</v>
      </c>
      <c r="C34" s="11" t="str">
        <f aca="false">IF(B34="","",TEXT(B34,"yyyy-mm"))</f>
        <v>2026-08</v>
      </c>
      <c r="D34" s="10" t="s">
        <v>193</v>
      </c>
      <c r="E34" s="10" t="s">
        <v>46</v>
      </c>
      <c r="F34" s="10" t="s">
        <v>45</v>
      </c>
      <c r="G34" s="10" t="s">
        <v>47</v>
      </c>
      <c r="H34" s="10" t="s">
        <v>48</v>
      </c>
      <c r="I34" s="10" t="s">
        <v>35</v>
      </c>
      <c r="J34" s="10" t="n">
        <v>9</v>
      </c>
      <c r="K34" s="11" t="str">
        <f aca="false">IF(J34="","",IF(J34&gt;=9,"Promoter",IF(J34&gt;=7,"Passive","Detractor")))</f>
        <v>Promoter</v>
      </c>
      <c r="L34" s="10" t="s">
        <v>161</v>
      </c>
      <c r="M34" s="10" t="n">
        <v>4</v>
      </c>
      <c r="N34" s="10" t="n">
        <v>5</v>
      </c>
      <c r="O34" s="10" t="n">
        <v>5</v>
      </c>
      <c r="P34" s="10" t="n">
        <v>5</v>
      </c>
      <c r="Q34" s="10" t="n">
        <v>4</v>
      </c>
      <c r="R34" s="10" t="n">
        <v>4</v>
      </c>
      <c r="S34" s="10" t="n">
        <v>5</v>
      </c>
      <c r="T34" s="10"/>
      <c r="U34" s="10"/>
      <c r="V34" s="10"/>
      <c r="W34" s="10"/>
      <c r="X34" s="10"/>
      <c r="Y34" s="10"/>
      <c r="Z34" s="10"/>
      <c r="AA34" s="10" t="s">
        <v>116</v>
      </c>
      <c r="AB34" s="11" t="str">
        <f aca="false">IF(OR(K34="Detractor",COUNTIF(M34:Y34,"&lt;=2")&gt;0,AA34="Yes"),"ALERT","")</f>
        <v/>
      </c>
    </row>
    <row r="35" customFormat="false" ht="15" hidden="false" customHeight="false" outlineLevel="0" collapsed="false">
      <c r="A35" s="10" t="s">
        <v>194</v>
      </c>
      <c r="B35" s="13" t="n">
        <v>46291</v>
      </c>
      <c r="C35" s="11" t="str">
        <f aca="false">IF(B35="","",TEXT(B35,"yyyy-mm"))</f>
        <v>2026-09</v>
      </c>
      <c r="D35" s="10" t="s">
        <v>195</v>
      </c>
      <c r="E35" s="10" t="s">
        <v>52</v>
      </c>
      <c r="F35" s="10" t="s">
        <v>45</v>
      </c>
      <c r="G35" s="10" t="s">
        <v>33</v>
      </c>
      <c r="H35" s="10" t="s">
        <v>68</v>
      </c>
      <c r="I35" s="10" t="s">
        <v>55</v>
      </c>
      <c r="J35" s="10" t="n">
        <v>10</v>
      </c>
      <c r="K35" s="11" t="str">
        <f aca="false">IF(J35="","",IF(J35&gt;=9,"Promoter",IF(J35&gt;=7,"Passive","Detractor")))</f>
        <v>Promoter</v>
      </c>
      <c r="L35" s="10" t="s">
        <v>148</v>
      </c>
      <c r="M35" s="10" t="n">
        <v>5</v>
      </c>
      <c r="N35" s="10"/>
      <c r="O35" s="10" t="n">
        <v>5</v>
      </c>
      <c r="P35" s="10"/>
      <c r="Q35" s="10"/>
      <c r="R35" s="10" t="n">
        <v>5</v>
      </c>
      <c r="S35" s="10" t="n">
        <v>5</v>
      </c>
      <c r="T35" s="10" t="n">
        <v>4</v>
      </c>
      <c r="U35" s="10" t="n">
        <v>4</v>
      </c>
      <c r="V35" s="10" t="n">
        <v>5</v>
      </c>
      <c r="W35" s="10" t="n">
        <v>5</v>
      </c>
      <c r="X35" s="10" t="n">
        <v>5</v>
      </c>
      <c r="Y35" s="10" t="n">
        <v>5</v>
      </c>
      <c r="Z35" s="10"/>
      <c r="AA35" s="10" t="s">
        <v>116</v>
      </c>
      <c r="AB35" s="11" t="str">
        <f aca="false">IF(OR(K35="Detractor",COUNTIF(M35:Y35,"&lt;=2")&gt;0,AA35="Yes"),"ALERT","")</f>
        <v/>
      </c>
    </row>
    <row r="36" customFormat="false" ht="15" hidden="false" customHeight="false" outlineLevel="0" collapsed="false">
      <c r="A36" s="10" t="s">
        <v>196</v>
      </c>
      <c r="B36" s="13" t="n">
        <v>46283</v>
      </c>
      <c r="C36" s="11" t="str">
        <f aca="false">IF(B36="","",TEXT(B36,"yyyy-mm"))</f>
        <v>2026-09</v>
      </c>
      <c r="D36" s="10" t="s">
        <v>197</v>
      </c>
      <c r="E36" s="10" t="s">
        <v>46</v>
      </c>
      <c r="F36" s="10" t="s">
        <v>38</v>
      </c>
      <c r="G36" s="10" t="s">
        <v>53</v>
      </c>
      <c r="H36" s="10" t="s">
        <v>54</v>
      </c>
      <c r="I36" s="10" t="s">
        <v>35</v>
      </c>
      <c r="J36" s="10" t="n">
        <v>2</v>
      </c>
      <c r="K36" s="11" t="str">
        <f aca="false">IF(J36="","",IF(J36&gt;=9,"Promoter",IF(J36&gt;=7,"Passive","Detractor")))</f>
        <v>Detractor</v>
      </c>
      <c r="L36" s="10" t="s">
        <v>122</v>
      </c>
      <c r="M36" s="10" t="n">
        <v>3</v>
      </c>
      <c r="N36" s="10" t="n">
        <v>1</v>
      </c>
      <c r="O36" s="10" t="n">
        <v>4</v>
      </c>
      <c r="P36" s="10" t="n">
        <v>4</v>
      </c>
      <c r="Q36" s="10" t="n">
        <v>2</v>
      </c>
      <c r="R36" s="10" t="n">
        <v>2</v>
      </c>
      <c r="S36" s="10" t="n">
        <v>3</v>
      </c>
      <c r="T36" s="10"/>
      <c r="U36" s="10"/>
      <c r="V36" s="10"/>
      <c r="W36" s="10"/>
      <c r="X36" s="10"/>
      <c r="Y36" s="10"/>
      <c r="Z36" s="10"/>
      <c r="AA36" s="10" t="s">
        <v>132</v>
      </c>
      <c r="AB36" s="11" t="str">
        <f aca="false">IF(OR(K36="Detractor",COUNTIF(M36:Y36,"&lt;=2")&gt;0,AA36="Yes"),"ALERT","")</f>
        <v>ALERT</v>
      </c>
    </row>
    <row r="37" customFormat="false" ht="15" hidden="false" customHeight="false" outlineLevel="0" collapsed="false">
      <c r="A37" s="10" t="s">
        <v>198</v>
      </c>
      <c r="B37" s="13" t="n">
        <v>46267</v>
      </c>
      <c r="C37" s="11" t="str">
        <f aca="false">IF(B37="","",TEXT(B37,"yyyy-mm"))</f>
        <v>2026-09</v>
      </c>
      <c r="D37" s="10" t="s">
        <v>199</v>
      </c>
      <c r="E37" s="10" t="s">
        <v>52</v>
      </c>
      <c r="F37" s="10" t="s">
        <v>38</v>
      </c>
      <c r="G37" s="10" t="s">
        <v>40</v>
      </c>
      <c r="H37" s="10" t="s">
        <v>41</v>
      </c>
      <c r="I37" s="10" t="s">
        <v>55</v>
      </c>
      <c r="J37" s="10" t="n">
        <v>9</v>
      </c>
      <c r="K37" s="11" t="str">
        <f aca="false">IF(J37="","",IF(J37&gt;=9,"Promoter",IF(J37&gt;=7,"Passive","Detractor")))</f>
        <v>Promoter</v>
      </c>
      <c r="L37" s="10" t="s">
        <v>176</v>
      </c>
      <c r="M37" s="10" t="n">
        <v>4</v>
      </c>
      <c r="N37" s="10"/>
      <c r="O37" s="10" t="n">
        <v>5</v>
      </c>
      <c r="P37" s="10"/>
      <c r="Q37" s="10"/>
      <c r="R37" s="10" t="n">
        <v>4</v>
      </c>
      <c r="S37" s="10" t="n">
        <v>5</v>
      </c>
      <c r="T37" s="10" t="n">
        <v>4</v>
      </c>
      <c r="U37" s="10" t="n">
        <v>4</v>
      </c>
      <c r="V37" s="10" t="n">
        <v>5</v>
      </c>
      <c r="W37" s="10" t="n">
        <v>5</v>
      </c>
      <c r="X37" s="10" t="n">
        <v>5</v>
      </c>
      <c r="Y37" s="10" t="n">
        <v>5</v>
      </c>
      <c r="Z37" s="10" t="s">
        <v>200</v>
      </c>
      <c r="AA37" s="10" t="s">
        <v>116</v>
      </c>
      <c r="AB37" s="11" t="str">
        <f aca="false">IF(OR(K37="Detractor",COUNTIF(M37:Y37,"&lt;=2")&gt;0,AA37="Yes"),"ALERT","")</f>
        <v/>
      </c>
    </row>
    <row r="38" customFormat="false" ht="15" hidden="false" customHeight="false" outlineLevel="0" collapsed="false">
      <c r="A38" s="10"/>
      <c r="B38" s="13"/>
      <c r="C38" s="11" t="str">
        <f aca="false">IF(B38="","",TEXT(B38,"yyyy-mm"))</f>
        <v/>
      </c>
      <c r="D38" s="10"/>
      <c r="E38" s="10"/>
      <c r="F38" s="10"/>
      <c r="G38" s="10"/>
      <c r="H38" s="10"/>
      <c r="I38" s="10"/>
      <c r="J38" s="10"/>
      <c r="K38" s="11" t="str">
        <f aca="false">IF(J38="","",IF(J38&gt;=9,"Promoter",IF(J38&gt;=7,"Passive","Detractor")))</f>
        <v/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1" t="str">
        <f aca="false">IF(OR(K38="Detractor",COUNTIF(M38:Y38,"&lt;=2")&gt;0,AA38="Yes"),"ALERT","")</f>
        <v/>
      </c>
    </row>
    <row r="39" customFormat="false" ht="15" hidden="false" customHeight="false" outlineLevel="0" collapsed="false">
      <c r="A39" s="10"/>
      <c r="B39" s="13"/>
      <c r="C39" s="11" t="str">
        <f aca="false">IF(B39="","",TEXT(B39,"yyyy-mm"))</f>
        <v/>
      </c>
      <c r="D39" s="10"/>
      <c r="E39" s="10"/>
      <c r="F39" s="10"/>
      <c r="G39" s="10"/>
      <c r="H39" s="10"/>
      <c r="I39" s="10"/>
      <c r="J39" s="10"/>
      <c r="K39" s="11" t="str">
        <f aca="false">IF(J39="","",IF(J39&gt;=9,"Promoter",IF(J39&gt;=7,"Passive","Detractor")))</f>
        <v/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1" t="str">
        <f aca="false">IF(OR(K39="Detractor",COUNTIF(M39:Y39,"&lt;=2")&gt;0,AA39="Yes"),"ALERT","")</f>
        <v/>
      </c>
    </row>
    <row r="40" customFormat="false" ht="15" hidden="false" customHeight="false" outlineLevel="0" collapsed="false">
      <c r="A40" s="10"/>
      <c r="B40" s="13"/>
      <c r="C40" s="11" t="str">
        <f aca="false">IF(B40="","",TEXT(B40,"yyyy-mm"))</f>
        <v/>
      </c>
      <c r="D40" s="10"/>
      <c r="E40" s="10"/>
      <c r="F40" s="10"/>
      <c r="G40" s="10"/>
      <c r="H40" s="10"/>
      <c r="I40" s="10"/>
      <c r="J40" s="10"/>
      <c r="K40" s="11" t="str">
        <f aca="false">IF(J40="","",IF(J40&gt;=9,"Promoter",IF(J40&gt;=7,"Passive","Detractor")))</f>
        <v/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1" t="str">
        <f aca="false">IF(OR(K40="Detractor",COUNTIF(M40:Y40,"&lt;=2")&gt;0,AA40="Yes"),"ALERT","")</f>
        <v/>
      </c>
    </row>
    <row r="41" customFormat="false" ht="15" hidden="false" customHeight="false" outlineLevel="0" collapsed="false">
      <c r="A41" s="10"/>
      <c r="B41" s="13"/>
      <c r="C41" s="11" t="str">
        <f aca="false">IF(B41="","",TEXT(B41,"yyyy-mm"))</f>
        <v/>
      </c>
      <c r="D41" s="10"/>
      <c r="E41" s="10"/>
      <c r="F41" s="10"/>
      <c r="G41" s="10"/>
      <c r="H41" s="10"/>
      <c r="I41" s="10"/>
      <c r="J41" s="10"/>
      <c r="K41" s="11" t="str">
        <f aca="false">IF(J41="","",IF(J41&gt;=9,"Promoter",IF(J41&gt;=7,"Passive","Detractor")))</f>
        <v/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1" t="str">
        <f aca="false">IF(OR(K41="Detractor",COUNTIF(M41:Y41,"&lt;=2")&gt;0,AA41="Yes"),"ALERT","")</f>
        <v/>
      </c>
    </row>
    <row r="42" customFormat="false" ht="15" hidden="false" customHeight="false" outlineLevel="0" collapsed="false">
      <c r="A42" s="10"/>
      <c r="B42" s="13"/>
      <c r="C42" s="11" t="str">
        <f aca="false">IF(B42="","",TEXT(B42,"yyyy-mm"))</f>
        <v/>
      </c>
      <c r="D42" s="10"/>
      <c r="E42" s="10"/>
      <c r="F42" s="10"/>
      <c r="G42" s="10"/>
      <c r="H42" s="10"/>
      <c r="I42" s="10"/>
      <c r="J42" s="10"/>
      <c r="K42" s="11" t="str">
        <f aca="false">IF(J42="","",IF(J42&gt;=9,"Promoter",IF(J42&gt;=7,"Passive","Detractor")))</f>
        <v/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1" t="str">
        <f aca="false">IF(OR(K42="Detractor",COUNTIF(M42:Y42,"&lt;=2")&gt;0,AA42="Yes"),"ALERT","")</f>
        <v/>
      </c>
    </row>
    <row r="43" customFormat="false" ht="15" hidden="false" customHeight="false" outlineLevel="0" collapsed="false">
      <c r="A43" s="10"/>
      <c r="B43" s="13"/>
      <c r="C43" s="11" t="str">
        <f aca="false">IF(B43="","",TEXT(B43,"yyyy-mm"))</f>
        <v/>
      </c>
      <c r="D43" s="10"/>
      <c r="E43" s="10"/>
      <c r="F43" s="10"/>
      <c r="G43" s="10"/>
      <c r="H43" s="10"/>
      <c r="I43" s="10"/>
      <c r="J43" s="10"/>
      <c r="K43" s="11" t="str">
        <f aca="false">IF(J43="","",IF(J43&gt;=9,"Promoter",IF(J43&gt;=7,"Passive","Detractor")))</f>
        <v/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1" t="str">
        <f aca="false">IF(OR(K43="Detractor",COUNTIF(M43:Y43,"&lt;=2")&gt;0,AA43="Yes"),"ALERT","")</f>
        <v/>
      </c>
    </row>
    <row r="44" customFormat="false" ht="15" hidden="false" customHeight="false" outlineLevel="0" collapsed="false">
      <c r="A44" s="10"/>
      <c r="B44" s="13"/>
      <c r="C44" s="11" t="str">
        <f aca="false">IF(B44="","",TEXT(B44,"yyyy-mm"))</f>
        <v/>
      </c>
      <c r="D44" s="10"/>
      <c r="E44" s="10"/>
      <c r="F44" s="10"/>
      <c r="G44" s="10"/>
      <c r="H44" s="10"/>
      <c r="I44" s="10"/>
      <c r="J44" s="10"/>
      <c r="K44" s="11" t="str">
        <f aca="false">IF(J44="","",IF(J44&gt;=9,"Promoter",IF(J44&gt;=7,"Passive","Detractor")))</f>
        <v/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1" t="str">
        <f aca="false">IF(OR(K44="Detractor",COUNTIF(M44:Y44,"&lt;=2")&gt;0,AA44="Yes"),"ALERT","")</f>
        <v/>
      </c>
    </row>
    <row r="45" customFormat="false" ht="15" hidden="false" customHeight="false" outlineLevel="0" collapsed="false">
      <c r="A45" s="10"/>
      <c r="B45" s="13"/>
      <c r="C45" s="11" t="str">
        <f aca="false">IF(B45="","",TEXT(B45,"yyyy-mm"))</f>
        <v/>
      </c>
      <c r="D45" s="10"/>
      <c r="E45" s="10"/>
      <c r="F45" s="10"/>
      <c r="G45" s="10"/>
      <c r="H45" s="10"/>
      <c r="I45" s="10"/>
      <c r="J45" s="10"/>
      <c r="K45" s="11" t="str">
        <f aca="false">IF(J45="","",IF(J45&gt;=9,"Promoter",IF(J45&gt;=7,"Passive","Detractor")))</f>
        <v/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1" t="str">
        <f aca="false">IF(OR(K45="Detractor",COUNTIF(M45:Y45,"&lt;=2")&gt;0,AA45="Yes"),"ALERT","")</f>
        <v/>
      </c>
    </row>
    <row r="46" customFormat="false" ht="15" hidden="false" customHeight="false" outlineLevel="0" collapsed="false">
      <c r="A46" s="10"/>
      <c r="B46" s="13"/>
      <c r="C46" s="11" t="str">
        <f aca="false">IF(B46="","",TEXT(B46,"yyyy-mm"))</f>
        <v/>
      </c>
      <c r="D46" s="10"/>
      <c r="E46" s="10"/>
      <c r="F46" s="10"/>
      <c r="G46" s="10"/>
      <c r="H46" s="10"/>
      <c r="I46" s="10"/>
      <c r="J46" s="10"/>
      <c r="K46" s="11" t="str">
        <f aca="false">IF(J46="","",IF(J46&gt;=9,"Promoter",IF(J46&gt;=7,"Passive","Detractor")))</f>
        <v/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1" t="str">
        <f aca="false">IF(OR(K46="Detractor",COUNTIF(M46:Y46,"&lt;=2")&gt;0,AA46="Yes"),"ALERT","")</f>
        <v/>
      </c>
    </row>
    <row r="47" customFormat="false" ht="15" hidden="false" customHeight="false" outlineLevel="0" collapsed="false">
      <c r="A47" s="10"/>
      <c r="B47" s="13"/>
      <c r="C47" s="11" t="str">
        <f aca="false">IF(B47="","",TEXT(B47,"yyyy-mm"))</f>
        <v/>
      </c>
      <c r="D47" s="10"/>
      <c r="E47" s="10"/>
      <c r="F47" s="10"/>
      <c r="G47" s="10"/>
      <c r="H47" s="10"/>
      <c r="I47" s="10"/>
      <c r="J47" s="10"/>
      <c r="K47" s="11" t="str">
        <f aca="false">IF(J47="","",IF(J47&gt;=9,"Promoter",IF(J47&gt;=7,"Passive","Detractor")))</f>
        <v/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1" t="str">
        <f aca="false">IF(OR(K47="Detractor",COUNTIF(M47:Y47,"&lt;=2")&gt;0,AA47="Yes"),"ALERT","")</f>
        <v/>
      </c>
    </row>
    <row r="48" customFormat="false" ht="15" hidden="false" customHeight="false" outlineLevel="0" collapsed="false">
      <c r="A48" s="10"/>
      <c r="B48" s="13"/>
      <c r="C48" s="11" t="str">
        <f aca="false">IF(B48="","",TEXT(B48,"yyyy-mm"))</f>
        <v/>
      </c>
      <c r="D48" s="10"/>
      <c r="E48" s="10"/>
      <c r="F48" s="10"/>
      <c r="G48" s="10"/>
      <c r="H48" s="10"/>
      <c r="I48" s="10"/>
      <c r="J48" s="10"/>
      <c r="K48" s="11" t="str">
        <f aca="false">IF(J48="","",IF(J48&gt;=9,"Promoter",IF(J48&gt;=7,"Passive","Detractor")))</f>
        <v/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1" t="str">
        <f aca="false">IF(OR(K48="Detractor",COUNTIF(M48:Y48,"&lt;=2")&gt;0,AA48="Yes"),"ALERT","")</f>
        <v/>
      </c>
    </row>
    <row r="49" customFormat="false" ht="15" hidden="false" customHeight="false" outlineLevel="0" collapsed="false">
      <c r="A49" s="10"/>
      <c r="B49" s="13"/>
      <c r="C49" s="11" t="str">
        <f aca="false">IF(B49="","",TEXT(B49,"yyyy-mm"))</f>
        <v/>
      </c>
      <c r="D49" s="10"/>
      <c r="E49" s="10"/>
      <c r="F49" s="10"/>
      <c r="G49" s="10"/>
      <c r="H49" s="10"/>
      <c r="I49" s="10"/>
      <c r="J49" s="10"/>
      <c r="K49" s="11" t="str">
        <f aca="false">IF(J49="","",IF(J49&gt;=9,"Promoter",IF(J49&gt;=7,"Passive","Detractor")))</f>
        <v/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1" t="str">
        <f aca="false">IF(OR(K49="Detractor",COUNTIF(M49:Y49,"&lt;=2")&gt;0,AA49="Yes"),"ALERT","")</f>
        <v/>
      </c>
    </row>
    <row r="50" customFormat="false" ht="15" hidden="false" customHeight="false" outlineLevel="0" collapsed="false">
      <c r="A50" s="10"/>
      <c r="B50" s="13"/>
      <c r="C50" s="11" t="str">
        <f aca="false">IF(B50="","",TEXT(B50,"yyyy-mm"))</f>
        <v/>
      </c>
      <c r="D50" s="10"/>
      <c r="E50" s="10"/>
      <c r="F50" s="10"/>
      <c r="G50" s="10"/>
      <c r="H50" s="10"/>
      <c r="I50" s="10"/>
      <c r="J50" s="10"/>
      <c r="K50" s="11" t="str">
        <f aca="false">IF(J50="","",IF(J50&gt;=9,"Promoter",IF(J50&gt;=7,"Passive","Detractor")))</f>
        <v/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1" t="str">
        <f aca="false">IF(OR(K50="Detractor",COUNTIF(M50:Y50,"&lt;=2")&gt;0,AA50="Yes"),"ALERT","")</f>
        <v/>
      </c>
    </row>
    <row r="51" customFormat="false" ht="15" hidden="false" customHeight="false" outlineLevel="0" collapsed="false">
      <c r="A51" s="10"/>
      <c r="B51" s="13"/>
      <c r="C51" s="11" t="str">
        <f aca="false">IF(B51="","",TEXT(B51,"yyyy-mm"))</f>
        <v/>
      </c>
      <c r="D51" s="10"/>
      <c r="E51" s="10"/>
      <c r="F51" s="10"/>
      <c r="G51" s="10"/>
      <c r="H51" s="10"/>
      <c r="I51" s="10"/>
      <c r="J51" s="10"/>
      <c r="K51" s="11" t="str">
        <f aca="false">IF(J51="","",IF(J51&gt;=9,"Promoter",IF(J51&gt;=7,"Passive","Detractor")))</f>
        <v/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1" t="str">
        <f aca="false">IF(OR(K51="Detractor",COUNTIF(M51:Y51,"&lt;=2")&gt;0,AA51="Yes"),"ALERT","")</f>
        <v/>
      </c>
    </row>
    <row r="52" customFormat="false" ht="15" hidden="false" customHeight="false" outlineLevel="0" collapsed="false">
      <c r="A52" s="10"/>
      <c r="B52" s="13"/>
      <c r="C52" s="11" t="str">
        <f aca="false">IF(B52="","",TEXT(B52,"yyyy-mm"))</f>
        <v/>
      </c>
      <c r="D52" s="10"/>
      <c r="E52" s="10"/>
      <c r="F52" s="10"/>
      <c r="G52" s="10"/>
      <c r="H52" s="10"/>
      <c r="I52" s="10"/>
      <c r="J52" s="10"/>
      <c r="K52" s="11" t="str">
        <f aca="false">IF(J52="","",IF(J52&gt;=9,"Promoter",IF(J52&gt;=7,"Passive","Detractor")))</f>
        <v/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1" t="str">
        <f aca="false">IF(OR(K52="Detractor",COUNTIF(M52:Y52,"&lt;=2")&gt;0,AA52="Yes"),"ALERT","")</f>
        <v/>
      </c>
    </row>
    <row r="53" customFormat="false" ht="15" hidden="false" customHeight="false" outlineLevel="0" collapsed="false">
      <c r="A53" s="10"/>
      <c r="B53" s="13"/>
      <c r="C53" s="11" t="str">
        <f aca="false">IF(B53="","",TEXT(B53,"yyyy-mm"))</f>
        <v/>
      </c>
      <c r="D53" s="10"/>
      <c r="E53" s="10"/>
      <c r="F53" s="10"/>
      <c r="G53" s="10"/>
      <c r="H53" s="10"/>
      <c r="I53" s="10"/>
      <c r="J53" s="10"/>
      <c r="K53" s="11" t="str">
        <f aca="false">IF(J53="","",IF(J53&gt;=9,"Promoter",IF(J53&gt;=7,"Passive","Detractor")))</f>
        <v/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1" t="str">
        <f aca="false">IF(OR(K53="Detractor",COUNTIF(M53:Y53,"&lt;=2")&gt;0,AA53="Yes"),"ALERT","")</f>
        <v/>
      </c>
    </row>
    <row r="54" customFormat="false" ht="15" hidden="false" customHeight="false" outlineLevel="0" collapsed="false">
      <c r="A54" s="10"/>
      <c r="B54" s="13"/>
      <c r="C54" s="11" t="str">
        <f aca="false">IF(B54="","",TEXT(B54,"yyyy-mm"))</f>
        <v/>
      </c>
      <c r="D54" s="10"/>
      <c r="E54" s="10"/>
      <c r="F54" s="10"/>
      <c r="G54" s="10"/>
      <c r="H54" s="10"/>
      <c r="I54" s="10"/>
      <c r="J54" s="10"/>
      <c r="K54" s="11" t="str">
        <f aca="false">IF(J54="","",IF(J54&gt;=9,"Promoter",IF(J54&gt;=7,"Passive","Detractor")))</f>
        <v/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1" t="str">
        <f aca="false">IF(OR(K54="Detractor",COUNTIF(M54:Y54,"&lt;=2")&gt;0,AA54="Yes"),"ALERT","")</f>
        <v/>
      </c>
    </row>
    <row r="55" customFormat="false" ht="15" hidden="false" customHeight="false" outlineLevel="0" collapsed="false">
      <c r="A55" s="10"/>
      <c r="B55" s="13"/>
      <c r="C55" s="11" t="str">
        <f aca="false">IF(B55="","",TEXT(B55,"yyyy-mm"))</f>
        <v/>
      </c>
      <c r="D55" s="10"/>
      <c r="E55" s="10"/>
      <c r="F55" s="10"/>
      <c r="G55" s="10"/>
      <c r="H55" s="10"/>
      <c r="I55" s="10"/>
      <c r="J55" s="10"/>
      <c r="K55" s="11" t="str">
        <f aca="false">IF(J55="","",IF(J55&gt;=9,"Promoter",IF(J55&gt;=7,"Passive","Detractor")))</f>
        <v/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1" t="str">
        <f aca="false">IF(OR(K55="Detractor",COUNTIF(M55:Y55,"&lt;=2")&gt;0,AA55="Yes"),"ALERT","")</f>
        <v/>
      </c>
    </row>
    <row r="56" customFormat="false" ht="15" hidden="false" customHeight="false" outlineLevel="0" collapsed="false">
      <c r="A56" s="10"/>
      <c r="B56" s="13"/>
      <c r="C56" s="11" t="str">
        <f aca="false">IF(B56="","",TEXT(B56,"yyyy-mm"))</f>
        <v/>
      </c>
      <c r="D56" s="10"/>
      <c r="E56" s="10"/>
      <c r="F56" s="10"/>
      <c r="G56" s="10"/>
      <c r="H56" s="10"/>
      <c r="I56" s="10"/>
      <c r="J56" s="10"/>
      <c r="K56" s="11" t="str">
        <f aca="false">IF(J56="","",IF(J56&gt;=9,"Promoter",IF(J56&gt;=7,"Passive","Detractor")))</f>
        <v/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1" t="str">
        <f aca="false">IF(OR(K56="Detractor",COUNTIF(M56:Y56,"&lt;=2")&gt;0,AA56="Yes"),"ALERT","")</f>
        <v/>
      </c>
    </row>
    <row r="57" customFormat="false" ht="15" hidden="false" customHeight="false" outlineLevel="0" collapsed="false">
      <c r="A57" s="10"/>
      <c r="B57" s="13"/>
      <c r="C57" s="11" t="str">
        <f aca="false">IF(B57="","",TEXT(B57,"yyyy-mm"))</f>
        <v/>
      </c>
      <c r="D57" s="10"/>
      <c r="E57" s="10"/>
      <c r="F57" s="10"/>
      <c r="G57" s="10"/>
      <c r="H57" s="10"/>
      <c r="I57" s="10"/>
      <c r="J57" s="10"/>
      <c r="K57" s="11" t="str">
        <f aca="false">IF(J57="","",IF(J57&gt;=9,"Promoter",IF(J57&gt;=7,"Passive","Detractor")))</f>
        <v/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1" t="str">
        <f aca="false">IF(OR(K57="Detractor",COUNTIF(M57:Y57,"&lt;=2")&gt;0,AA57="Yes"),"ALERT","")</f>
        <v/>
      </c>
    </row>
    <row r="58" customFormat="false" ht="15" hidden="false" customHeight="false" outlineLevel="0" collapsed="false">
      <c r="A58" s="10"/>
      <c r="B58" s="13"/>
      <c r="C58" s="11" t="str">
        <f aca="false">IF(B58="","",TEXT(B58,"yyyy-mm"))</f>
        <v/>
      </c>
      <c r="D58" s="10"/>
      <c r="E58" s="10"/>
      <c r="F58" s="10"/>
      <c r="G58" s="10"/>
      <c r="H58" s="10"/>
      <c r="I58" s="10"/>
      <c r="J58" s="10"/>
      <c r="K58" s="11" t="str">
        <f aca="false">IF(J58="","",IF(J58&gt;=9,"Promoter",IF(J58&gt;=7,"Passive","Detractor")))</f>
        <v/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1" t="str">
        <f aca="false">IF(OR(K58="Detractor",COUNTIF(M58:Y58,"&lt;=2")&gt;0,AA58="Yes"),"ALERT","")</f>
        <v/>
      </c>
    </row>
    <row r="59" customFormat="false" ht="15" hidden="false" customHeight="false" outlineLevel="0" collapsed="false">
      <c r="A59" s="10"/>
      <c r="B59" s="13"/>
      <c r="C59" s="11" t="str">
        <f aca="false">IF(B59="","",TEXT(B59,"yyyy-mm"))</f>
        <v/>
      </c>
      <c r="D59" s="10"/>
      <c r="E59" s="10"/>
      <c r="F59" s="10"/>
      <c r="G59" s="10"/>
      <c r="H59" s="10"/>
      <c r="I59" s="10"/>
      <c r="J59" s="10"/>
      <c r="K59" s="11" t="str">
        <f aca="false">IF(J59="","",IF(J59&gt;=9,"Promoter",IF(J59&gt;=7,"Passive","Detractor")))</f>
        <v/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1" t="str">
        <f aca="false">IF(OR(K59="Detractor",COUNTIF(M59:Y59,"&lt;=2")&gt;0,AA59="Yes"),"ALERT","")</f>
        <v/>
      </c>
    </row>
    <row r="60" customFormat="false" ht="15" hidden="false" customHeight="false" outlineLevel="0" collapsed="false">
      <c r="A60" s="10"/>
      <c r="B60" s="13"/>
      <c r="C60" s="11" t="str">
        <f aca="false">IF(B60="","",TEXT(B60,"yyyy-mm"))</f>
        <v/>
      </c>
      <c r="D60" s="10"/>
      <c r="E60" s="10"/>
      <c r="F60" s="10"/>
      <c r="G60" s="10"/>
      <c r="H60" s="10"/>
      <c r="I60" s="10"/>
      <c r="J60" s="10"/>
      <c r="K60" s="11" t="str">
        <f aca="false">IF(J60="","",IF(J60&gt;=9,"Promoter",IF(J60&gt;=7,"Passive","Detractor")))</f>
        <v/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1" t="str">
        <f aca="false">IF(OR(K60="Detractor",COUNTIF(M60:Y60,"&lt;=2")&gt;0,AA60="Yes"),"ALERT","")</f>
        <v/>
      </c>
    </row>
    <row r="61" customFormat="false" ht="15" hidden="false" customHeight="false" outlineLevel="0" collapsed="false">
      <c r="A61" s="10"/>
      <c r="B61" s="13"/>
      <c r="C61" s="11" t="str">
        <f aca="false">IF(B61="","",TEXT(B61,"yyyy-mm"))</f>
        <v/>
      </c>
      <c r="D61" s="10"/>
      <c r="E61" s="10"/>
      <c r="F61" s="10"/>
      <c r="G61" s="10"/>
      <c r="H61" s="10"/>
      <c r="I61" s="10"/>
      <c r="J61" s="10"/>
      <c r="K61" s="11" t="str">
        <f aca="false">IF(J61="","",IF(J61&gt;=9,"Promoter",IF(J61&gt;=7,"Passive","Detractor")))</f>
        <v/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1" t="str">
        <f aca="false">IF(OR(K61="Detractor",COUNTIF(M61:Y61,"&lt;=2")&gt;0,AA61="Yes"),"ALERT","")</f>
        <v/>
      </c>
    </row>
    <row r="62" customFormat="false" ht="15" hidden="false" customHeight="false" outlineLevel="0" collapsed="false">
      <c r="A62" s="10"/>
      <c r="B62" s="13"/>
      <c r="C62" s="11" t="str">
        <f aca="false">IF(B62="","",TEXT(B62,"yyyy-mm"))</f>
        <v/>
      </c>
      <c r="D62" s="10"/>
      <c r="E62" s="10"/>
      <c r="F62" s="10"/>
      <c r="G62" s="10"/>
      <c r="H62" s="10"/>
      <c r="I62" s="10"/>
      <c r="J62" s="10"/>
      <c r="K62" s="11" t="str">
        <f aca="false">IF(J62="","",IF(J62&gt;=9,"Promoter",IF(J62&gt;=7,"Passive","Detractor")))</f>
        <v/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1" t="str">
        <f aca="false">IF(OR(K62="Detractor",COUNTIF(M62:Y62,"&lt;=2")&gt;0,AA62="Yes"),"ALERT","")</f>
        <v/>
      </c>
    </row>
    <row r="63" customFormat="false" ht="15" hidden="false" customHeight="false" outlineLevel="0" collapsed="false">
      <c r="A63" s="10"/>
      <c r="B63" s="13"/>
      <c r="C63" s="11" t="str">
        <f aca="false">IF(B63="","",TEXT(B63,"yyyy-mm"))</f>
        <v/>
      </c>
      <c r="D63" s="10"/>
      <c r="E63" s="10"/>
      <c r="F63" s="10"/>
      <c r="G63" s="10"/>
      <c r="H63" s="10"/>
      <c r="I63" s="10"/>
      <c r="J63" s="10"/>
      <c r="K63" s="11" t="str">
        <f aca="false">IF(J63="","",IF(J63&gt;=9,"Promoter",IF(J63&gt;=7,"Passive","Detractor")))</f>
        <v/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1" t="str">
        <f aca="false">IF(OR(K63="Detractor",COUNTIF(M63:Y63,"&lt;=2")&gt;0,AA63="Yes"),"ALERT","")</f>
        <v/>
      </c>
    </row>
    <row r="64" customFormat="false" ht="15" hidden="false" customHeight="false" outlineLevel="0" collapsed="false">
      <c r="A64" s="10"/>
      <c r="B64" s="13"/>
      <c r="C64" s="11" t="str">
        <f aca="false">IF(B64="","",TEXT(B64,"yyyy-mm"))</f>
        <v/>
      </c>
      <c r="D64" s="10"/>
      <c r="E64" s="10"/>
      <c r="F64" s="10"/>
      <c r="G64" s="10"/>
      <c r="H64" s="10"/>
      <c r="I64" s="10"/>
      <c r="J64" s="10"/>
      <c r="K64" s="11" t="str">
        <f aca="false">IF(J64="","",IF(J64&gt;=9,"Promoter",IF(J64&gt;=7,"Passive","Detractor")))</f>
        <v/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1" t="str">
        <f aca="false">IF(OR(K64="Detractor",COUNTIF(M64:Y64,"&lt;=2")&gt;0,AA64="Yes"),"ALERT","")</f>
        <v/>
      </c>
    </row>
    <row r="65" customFormat="false" ht="15" hidden="false" customHeight="false" outlineLevel="0" collapsed="false">
      <c r="A65" s="10"/>
      <c r="B65" s="13"/>
      <c r="C65" s="11" t="str">
        <f aca="false">IF(B65="","",TEXT(B65,"yyyy-mm"))</f>
        <v/>
      </c>
      <c r="D65" s="10"/>
      <c r="E65" s="10"/>
      <c r="F65" s="10"/>
      <c r="G65" s="10"/>
      <c r="H65" s="10"/>
      <c r="I65" s="10"/>
      <c r="J65" s="10"/>
      <c r="K65" s="11" t="str">
        <f aca="false">IF(J65="","",IF(J65&gt;=9,"Promoter",IF(J65&gt;=7,"Passive","Detractor")))</f>
        <v/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1" t="str">
        <f aca="false">IF(OR(K65="Detractor",COUNTIF(M65:Y65,"&lt;=2")&gt;0,AA65="Yes"),"ALERT","")</f>
        <v/>
      </c>
    </row>
    <row r="66" customFormat="false" ht="15" hidden="false" customHeight="false" outlineLevel="0" collapsed="false">
      <c r="A66" s="10"/>
      <c r="B66" s="13"/>
      <c r="C66" s="11" t="str">
        <f aca="false">IF(B66="","",TEXT(B66,"yyyy-mm"))</f>
        <v/>
      </c>
      <c r="D66" s="10"/>
      <c r="E66" s="10"/>
      <c r="F66" s="10"/>
      <c r="G66" s="10"/>
      <c r="H66" s="10"/>
      <c r="I66" s="10"/>
      <c r="J66" s="10"/>
      <c r="K66" s="11" t="str">
        <f aca="false">IF(J66="","",IF(J66&gt;=9,"Promoter",IF(J66&gt;=7,"Passive","Detractor")))</f>
        <v/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1" t="str">
        <f aca="false">IF(OR(K66="Detractor",COUNTIF(M66:Y66,"&lt;=2")&gt;0,AA66="Yes"),"ALERT","")</f>
        <v/>
      </c>
    </row>
    <row r="67" customFormat="false" ht="15" hidden="false" customHeight="false" outlineLevel="0" collapsed="false">
      <c r="A67" s="10"/>
      <c r="B67" s="13"/>
      <c r="C67" s="11" t="str">
        <f aca="false">IF(B67="","",TEXT(B67,"yyyy-mm"))</f>
        <v/>
      </c>
      <c r="D67" s="10"/>
      <c r="E67" s="10"/>
      <c r="F67" s="10"/>
      <c r="G67" s="10"/>
      <c r="H67" s="10"/>
      <c r="I67" s="10"/>
      <c r="J67" s="10"/>
      <c r="K67" s="11" t="str">
        <f aca="false">IF(J67="","",IF(J67&gt;=9,"Promoter",IF(J67&gt;=7,"Passive","Detractor")))</f>
        <v/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1" t="str">
        <f aca="false">IF(OR(K67="Detractor",COUNTIF(M67:Y67,"&lt;=2")&gt;0,AA67="Yes"),"ALERT","")</f>
        <v/>
      </c>
    </row>
    <row r="68" customFormat="false" ht="15" hidden="false" customHeight="false" outlineLevel="0" collapsed="false">
      <c r="A68" s="10"/>
      <c r="B68" s="13"/>
      <c r="C68" s="11" t="str">
        <f aca="false">IF(B68="","",TEXT(B68,"yyyy-mm"))</f>
        <v/>
      </c>
      <c r="D68" s="10"/>
      <c r="E68" s="10"/>
      <c r="F68" s="10"/>
      <c r="G68" s="10"/>
      <c r="H68" s="10"/>
      <c r="I68" s="10"/>
      <c r="J68" s="10"/>
      <c r="K68" s="11" t="str">
        <f aca="false">IF(J68="","",IF(J68&gt;=9,"Promoter",IF(J68&gt;=7,"Passive","Detractor")))</f>
        <v/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1" t="str">
        <f aca="false">IF(OR(K68="Detractor",COUNTIF(M68:Y68,"&lt;=2")&gt;0,AA68="Yes"),"ALERT","")</f>
        <v/>
      </c>
    </row>
    <row r="69" customFormat="false" ht="15" hidden="false" customHeight="false" outlineLevel="0" collapsed="false">
      <c r="A69" s="10"/>
      <c r="B69" s="13"/>
      <c r="C69" s="11" t="str">
        <f aca="false">IF(B69="","",TEXT(B69,"yyyy-mm"))</f>
        <v/>
      </c>
      <c r="D69" s="10"/>
      <c r="E69" s="10"/>
      <c r="F69" s="10"/>
      <c r="G69" s="10"/>
      <c r="H69" s="10"/>
      <c r="I69" s="10"/>
      <c r="J69" s="10"/>
      <c r="K69" s="11" t="str">
        <f aca="false">IF(J69="","",IF(J69&gt;=9,"Promoter",IF(J69&gt;=7,"Passive","Detractor")))</f>
        <v/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1" t="str">
        <f aca="false">IF(OR(K69="Detractor",COUNTIF(M69:Y69,"&lt;=2")&gt;0,AA69="Yes"),"ALERT","")</f>
        <v/>
      </c>
    </row>
    <row r="70" customFormat="false" ht="15" hidden="false" customHeight="false" outlineLevel="0" collapsed="false">
      <c r="A70" s="10"/>
      <c r="B70" s="13"/>
      <c r="C70" s="11" t="str">
        <f aca="false">IF(B70="","",TEXT(B70,"yyyy-mm"))</f>
        <v/>
      </c>
      <c r="D70" s="10"/>
      <c r="E70" s="10"/>
      <c r="F70" s="10"/>
      <c r="G70" s="10"/>
      <c r="H70" s="10"/>
      <c r="I70" s="10"/>
      <c r="J70" s="10"/>
      <c r="K70" s="11" t="str">
        <f aca="false">IF(J70="","",IF(J70&gt;=9,"Promoter",IF(J70&gt;=7,"Passive","Detractor")))</f>
        <v/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1" t="str">
        <f aca="false">IF(OR(K70="Detractor",COUNTIF(M70:Y70,"&lt;=2")&gt;0,AA70="Yes"),"ALERT","")</f>
        <v/>
      </c>
    </row>
    <row r="71" customFormat="false" ht="15" hidden="false" customHeight="false" outlineLevel="0" collapsed="false">
      <c r="A71" s="10"/>
      <c r="B71" s="13"/>
      <c r="C71" s="11" t="str">
        <f aca="false">IF(B71="","",TEXT(B71,"yyyy-mm"))</f>
        <v/>
      </c>
      <c r="D71" s="10"/>
      <c r="E71" s="10"/>
      <c r="F71" s="10"/>
      <c r="G71" s="10"/>
      <c r="H71" s="10"/>
      <c r="I71" s="10"/>
      <c r="J71" s="10"/>
      <c r="K71" s="11" t="str">
        <f aca="false">IF(J71="","",IF(J71&gt;=9,"Promoter",IF(J71&gt;=7,"Passive","Detractor")))</f>
        <v/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1" t="str">
        <f aca="false">IF(OR(K71="Detractor",COUNTIF(M71:Y71,"&lt;=2")&gt;0,AA71="Yes"),"ALERT","")</f>
        <v/>
      </c>
    </row>
    <row r="72" customFormat="false" ht="15" hidden="false" customHeight="false" outlineLevel="0" collapsed="false">
      <c r="A72" s="10"/>
      <c r="B72" s="13"/>
      <c r="C72" s="11" t="str">
        <f aca="false">IF(B72="","",TEXT(B72,"yyyy-mm"))</f>
        <v/>
      </c>
      <c r="D72" s="10"/>
      <c r="E72" s="10"/>
      <c r="F72" s="10"/>
      <c r="G72" s="10"/>
      <c r="H72" s="10"/>
      <c r="I72" s="10"/>
      <c r="J72" s="10"/>
      <c r="K72" s="11" t="str">
        <f aca="false">IF(J72="","",IF(J72&gt;=9,"Promoter",IF(J72&gt;=7,"Passive","Detractor")))</f>
        <v/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1" t="str">
        <f aca="false">IF(OR(K72="Detractor",COUNTIF(M72:Y72,"&lt;=2")&gt;0,AA72="Yes"),"ALERT","")</f>
        <v/>
      </c>
    </row>
    <row r="73" customFormat="false" ht="15" hidden="false" customHeight="false" outlineLevel="0" collapsed="false">
      <c r="A73" s="10"/>
      <c r="B73" s="13"/>
      <c r="C73" s="11" t="str">
        <f aca="false">IF(B73="","",TEXT(B73,"yyyy-mm"))</f>
        <v/>
      </c>
      <c r="D73" s="10"/>
      <c r="E73" s="10"/>
      <c r="F73" s="10"/>
      <c r="G73" s="10"/>
      <c r="H73" s="10"/>
      <c r="I73" s="10"/>
      <c r="J73" s="10"/>
      <c r="K73" s="11" t="str">
        <f aca="false">IF(J73="","",IF(J73&gt;=9,"Promoter",IF(J73&gt;=7,"Passive","Detractor")))</f>
        <v/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1" t="str">
        <f aca="false">IF(OR(K73="Detractor",COUNTIF(M73:Y73,"&lt;=2")&gt;0,AA73="Yes"),"ALERT","")</f>
        <v/>
      </c>
    </row>
    <row r="74" customFormat="false" ht="15" hidden="false" customHeight="false" outlineLevel="0" collapsed="false">
      <c r="A74" s="10"/>
      <c r="B74" s="13"/>
      <c r="C74" s="11" t="str">
        <f aca="false">IF(B74="","",TEXT(B74,"yyyy-mm"))</f>
        <v/>
      </c>
      <c r="D74" s="10"/>
      <c r="E74" s="10"/>
      <c r="F74" s="10"/>
      <c r="G74" s="10"/>
      <c r="H74" s="10"/>
      <c r="I74" s="10"/>
      <c r="J74" s="10"/>
      <c r="K74" s="11" t="str">
        <f aca="false">IF(J74="","",IF(J74&gt;=9,"Promoter",IF(J74&gt;=7,"Passive","Detractor")))</f>
        <v/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1" t="str">
        <f aca="false">IF(OR(K74="Detractor",COUNTIF(M74:Y74,"&lt;=2")&gt;0,AA74="Yes"),"ALERT","")</f>
        <v/>
      </c>
    </row>
    <row r="75" customFormat="false" ht="15" hidden="false" customHeight="false" outlineLevel="0" collapsed="false">
      <c r="A75" s="10"/>
      <c r="B75" s="13"/>
      <c r="C75" s="11" t="str">
        <f aca="false">IF(B75="","",TEXT(B75,"yyyy-mm"))</f>
        <v/>
      </c>
      <c r="D75" s="10"/>
      <c r="E75" s="10"/>
      <c r="F75" s="10"/>
      <c r="G75" s="10"/>
      <c r="H75" s="10"/>
      <c r="I75" s="10"/>
      <c r="J75" s="10"/>
      <c r="K75" s="11" t="str">
        <f aca="false">IF(J75="","",IF(J75&gt;=9,"Promoter",IF(J75&gt;=7,"Passive","Detractor")))</f>
        <v/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1" t="str">
        <f aca="false">IF(OR(K75="Detractor",COUNTIF(M75:Y75,"&lt;=2")&gt;0,AA75="Yes"),"ALERT","")</f>
        <v/>
      </c>
    </row>
    <row r="76" customFormat="false" ht="15" hidden="false" customHeight="false" outlineLevel="0" collapsed="false">
      <c r="A76" s="10"/>
      <c r="B76" s="13"/>
      <c r="C76" s="11" t="str">
        <f aca="false">IF(B76="","",TEXT(B76,"yyyy-mm"))</f>
        <v/>
      </c>
      <c r="D76" s="10"/>
      <c r="E76" s="10"/>
      <c r="F76" s="10"/>
      <c r="G76" s="10"/>
      <c r="H76" s="10"/>
      <c r="I76" s="10"/>
      <c r="J76" s="10"/>
      <c r="K76" s="11" t="str">
        <f aca="false">IF(J76="","",IF(J76&gt;=9,"Promoter",IF(J76&gt;=7,"Passive","Detractor")))</f>
        <v/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1" t="str">
        <f aca="false">IF(OR(K76="Detractor",COUNTIF(M76:Y76,"&lt;=2")&gt;0,AA76="Yes"),"ALERT","")</f>
        <v/>
      </c>
    </row>
    <row r="77" customFormat="false" ht="15" hidden="false" customHeight="false" outlineLevel="0" collapsed="false">
      <c r="A77" s="10"/>
      <c r="B77" s="13"/>
      <c r="C77" s="11" t="str">
        <f aca="false">IF(B77="","",TEXT(B77,"yyyy-mm"))</f>
        <v/>
      </c>
      <c r="D77" s="10"/>
      <c r="E77" s="10"/>
      <c r="F77" s="10"/>
      <c r="G77" s="10"/>
      <c r="H77" s="10"/>
      <c r="I77" s="10"/>
      <c r="J77" s="10"/>
      <c r="K77" s="11" t="str">
        <f aca="false">IF(J77="","",IF(J77&gt;=9,"Promoter",IF(J77&gt;=7,"Passive","Detractor")))</f>
        <v/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1" t="str">
        <f aca="false">IF(OR(K77="Detractor",COUNTIF(M77:Y77,"&lt;=2")&gt;0,AA77="Yes"),"ALERT","")</f>
        <v/>
      </c>
    </row>
    <row r="78" customFormat="false" ht="15" hidden="false" customHeight="false" outlineLevel="0" collapsed="false">
      <c r="A78" s="10"/>
      <c r="B78" s="13"/>
      <c r="C78" s="11" t="str">
        <f aca="false">IF(B78="","",TEXT(B78,"yyyy-mm"))</f>
        <v/>
      </c>
      <c r="D78" s="10"/>
      <c r="E78" s="10"/>
      <c r="F78" s="10"/>
      <c r="G78" s="10"/>
      <c r="H78" s="10"/>
      <c r="I78" s="10"/>
      <c r="J78" s="10"/>
      <c r="K78" s="11" t="str">
        <f aca="false">IF(J78="","",IF(J78&gt;=9,"Promoter",IF(J78&gt;=7,"Passive","Detractor")))</f>
        <v/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1" t="str">
        <f aca="false">IF(OR(K78="Detractor",COUNTIF(M78:Y78,"&lt;=2")&gt;0,AA78="Yes"),"ALERT","")</f>
        <v/>
      </c>
    </row>
    <row r="79" customFormat="false" ht="15" hidden="false" customHeight="false" outlineLevel="0" collapsed="false">
      <c r="A79" s="10"/>
      <c r="B79" s="13"/>
      <c r="C79" s="11" t="str">
        <f aca="false">IF(B79="","",TEXT(B79,"yyyy-mm"))</f>
        <v/>
      </c>
      <c r="D79" s="10"/>
      <c r="E79" s="10"/>
      <c r="F79" s="10"/>
      <c r="G79" s="10"/>
      <c r="H79" s="10"/>
      <c r="I79" s="10"/>
      <c r="J79" s="10"/>
      <c r="K79" s="11" t="str">
        <f aca="false">IF(J79="","",IF(J79&gt;=9,"Promoter",IF(J79&gt;=7,"Passive","Detractor")))</f>
        <v/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1" t="str">
        <f aca="false">IF(OR(K79="Detractor",COUNTIF(M79:Y79,"&lt;=2")&gt;0,AA79="Yes"),"ALERT","")</f>
        <v/>
      </c>
    </row>
    <row r="80" customFormat="false" ht="15" hidden="false" customHeight="false" outlineLevel="0" collapsed="false">
      <c r="A80" s="10"/>
      <c r="B80" s="13"/>
      <c r="C80" s="11" t="str">
        <f aca="false">IF(B80="","",TEXT(B80,"yyyy-mm"))</f>
        <v/>
      </c>
      <c r="D80" s="10"/>
      <c r="E80" s="10"/>
      <c r="F80" s="10"/>
      <c r="G80" s="10"/>
      <c r="H80" s="10"/>
      <c r="I80" s="10"/>
      <c r="J80" s="10"/>
      <c r="K80" s="11" t="str">
        <f aca="false">IF(J80="","",IF(J80&gt;=9,"Promoter",IF(J80&gt;=7,"Passive","Detractor")))</f>
        <v/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1" t="str">
        <f aca="false">IF(OR(K80="Detractor",COUNTIF(M80:Y80,"&lt;=2")&gt;0,AA80="Yes"),"ALERT","")</f>
        <v/>
      </c>
    </row>
    <row r="81" customFormat="false" ht="15" hidden="false" customHeight="false" outlineLevel="0" collapsed="false">
      <c r="A81" s="10"/>
      <c r="B81" s="13"/>
      <c r="C81" s="11" t="str">
        <f aca="false">IF(B81="","",TEXT(B81,"yyyy-mm"))</f>
        <v/>
      </c>
      <c r="D81" s="10"/>
      <c r="E81" s="10"/>
      <c r="F81" s="10"/>
      <c r="G81" s="10"/>
      <c r="H81" s="10"/>
      <c r="I81" s="10"/>
      <c r="J81" s="10"/>
      <c r="K81" s="11" t="str">
        <f aca="false">IF(J81="","",IF(J81&gt;=9,"Promoter",IF(J81&gt;=7,"Passive","Detractor")))</f>
        <v/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1" t="str">
        <f aca="false">IF(OR(K81="Detractor",COUNTIF(M81:Y81,"&lt;=2")&gt;0,AA81="Yes"),"ALERT","")</f>
        <v/>
      </c>
    </row>
    <row r="82" customFormat="false" ht="15" hidden="false" customHeight="false" outlineLevel="0" collapsed="false">
      <c r="A82" s="10"/>
      <c r="B82" s="13"/>
      <c r="C82" s="11" t="str">
        <f aca="false">IF(B82="","",TEXT(B82,"yyyy-mm"))</f>
        <v/>
      </c>
      <c r="D82" s="10"/>
      <c r="E82" s="10"/>
      <c r="F82" s="10"/>
      <c r="G82" s="10"/>
      <c r="H82" s="10"/>
      <c r="I82" s="10"/>
      <c r="J82" s="10"/>
      <c r="K82" s="11" t="str">
        <f aca="false">IF(J82="","",IF(J82&gt;=9,"Promoter",IF(J82&gt;=7,"Passive","Detractor")))</f>
        <v/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1" t="str">
        <f aca="false">IF(OR(K82="Detractor",COUNTIF(M82:Y82,"&lt;=2")&gt;0,AA82="Yes"),"ALERT","")</f>
        <v/>
      </c>
    </row>
    <row r="83" customFormat="false" ht="15" hidden="false" customHeight="false" outlineLevel="0" collapsed="false">
      <c r="A83" s="10"/>
      <c r="B83" s="13"/>
      <c r="C83" s="11" t="str">
        <f aca="false">IF(B83="","",TEXT(B83,"yyyy-mm"))</f>
        <v/>
      </c>
      <c r="D83" s="10"/>
      <c r="E83" s="10"/>
      <c r="F83" s="10"/>
      <c r="G83" s="10"/>
      <c r="H83" s="10"/>
      <c r="I83" s="10"/>
      <c r="J83" s="10"/>
      <c r="K83" s="11" t="str">
        <f aca="false">IF(J83="","",IF(J83&gt;=9,"Promoter",IF(J83&gt;=7,"Passive","Detractor")))</f>
        <v/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1" t="str">
        <f aca="false">IF(OR(K83="Detractor",COUNTIF(M83:Y83,"&lt;=2")&gt;0,AA83="Yes"),"ALERT","")</f>
        <v/>
      </c>
    </row>
    <row r="84" customFormat="false" ht="15" hidden="false" customHeight="false" outlineLevel="0" collapsed="false">
      <c r="A84" s="10"/>
      <c r="B84" s="13"/>
      <c r="C84" s="11" t="str">
        <f aca="false">IF(B84="","",TEXT(B84,"yyyy-mm"))</f>
        <v/>
      </c>
      <c r="D84" s="10"/>
      <c r="E84" s="10"/>
      <c r="F84" s="10"/>
      <c r="G84" s="10"/>
      <c r="H84" s="10"/>
      <c r="I84" s="10"/>
      <c r="J84" s="10"/>
      <c r="K84" s="11" t="str">
        <f aca="false">IF(J84="","",IF(J84&gt;=9,"Promoter",IF(J84&gt;=7,"Passive","Detractor")))</f>
        <v/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1" t="str">
        <f aca="false">IF(OR(K84="Detractor",COUNTIF(M84:Y84,"&lt;=2")&gt;0,AA84="Yes"),"ALERT","")</f>
        <v/>
      </c>
    </row>
    <row r="85" customFormat="false" ht="15" hidden="false" customHeight="false" outlineLevel="0" collapsed="false">
      <c r="A85" s="10"/>
      <c r="B85" s="13"/>
      <c r="C85" s="11" t="str">
        <f aca="false">IF(B85="","",TEXT(B85,"yyyy-mm"))</f>
        <v/>
      </c>
      <c r="D85" s="10"/>
      <c r="E85" s="10"/>
      <c r="F85" s="10"/>
      <c r="G85" s="10"/>
      <c r="H85" s="10"/>
      <c r="I85" s="10"/>
      <c r="J85" s="10"/>
      <c r="K85" s="11" t="str">
        <f aca="false">IF(J85="","",IF(J85&gt;=9,"Promoter",IF(J85&gt;=7,"Passive","Detractor")))</f>
        <v/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1" t="str">
        <f aca="false">IF(OR(K85="Detractor",COUNTIF(M85:Y85,"&lt;=2")&gt;0,AA85="Yes"),"ALERT","")</f>
        <v/>
      </c>
    </row>
    <row r="86" customFormat="false" ht="15" hidden="false" customHeight="false" outlineLevel="0" collapsed="false">
      <c r="A86" s="10"/>
      <c r="B86" s="13"/>
      <c r="C86" s="11" t="str">
        <f aca="false">IF(B86="","",TEXT(B86,"yyyy-mm"))</f>
        <v/>
      </c>
      <c r="D86" s="10"/>
      <c r="E86" s="10"/>
      <c r="F86" s="10"/>
      <c r="G86" s="10"/>
      <c r="H86" s="10"/>
      <c r="I86" s="10"/>
      <c r="J86" s="10"/>
      <c r="K86" s="11" t="str">
        <f aca="false">IF(J86="","",IF(J86&gt;=9,"Promoter",IF(J86&gt;=7,"Passive","Detractor")))</f>
        <v/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1" t="str">
        <f aca="false">IF(OR(K86="Detractor",COUNTIF(M86:Y86,"&lt;=2")&gt;0,AA86="Yes"),"ALERT","")</f>
        <v/>
      </c>
    </row>
    <row r="87" customFormat="false" ht="15" hidden="false" customHeight="false" outlineLevel="0" collapsed="false">
      <c r="A87" s="10"/>
      <c r="B87" s="13"/>
      <c r="C87" s="11" t="str">
        <f aca="false">IF(B87="","",TEXT(B87,"yyyy-mm"))</f>
        <v/>
      </c>
      <c r="D87" s="10"/>
      <c r="E87" s="10"/>
      <c r="F87" s="10"/>
      <c r="G87" s="10"/>
      <c r="H87" s="10"/>
      <c r="I87" s="10"/>
      <c r="J87" s="10"/>
      <c r="K87" s="11" t="str">
        <f aca="false">IF(J87="","",IF(J87&gt;=9,"Promoter",IF(J87&gt;=7,"Passive","Detractor")))</f>
        <v/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1" t="str">
        <f aca="false">IF(OR(K87="Detractor",COUNTIF(M87:Y87,"&lt;=2")&gt;0,AA87="Yes"),"ALERT","")</f>
        <v/>
      </c>
    </row>
    <row r="88" customFormat="false" ht="15" hidden="false" customHeight="false" outlineLevel="0" collapsed="false">
      <c r="A88" s="10"/>
      <c r="B88" s="13"/>
      <c r="C88" s="11" t="str">
        <f aca="false">IF(B88="","",TEXT(B88,"yyyy-mm"))</f>
        <v/>
      </c>
      <c r="D88" s="10"/>
      <c r="E88" s="10"/>
      <c r="F88" s="10"/>
      <c r="G88" s="10"/>
      <c r="H88" s="10"/>
      <c r="I88" s="10"/>
      <c r="J88" s="10"/>
      <c r="K88" s="11" t="str">
        <f aca="false">IF(J88="","",IF(J88&gt;=9,"Promoter",IF(J88&gt;=7,"Passive","Detractor")))</f>
        <v/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1" t="str">
        <f aca="false">IF(OR(K88="Detractor",COUNTIF(M88:Y88,"&lt;=2")&gt;0,AA88="Yes"),"ALERT","")</f>
        <v/>
      </c>
    </row>
    <row r="89" customFormat="false" ht="15" hidden="false" customHeight="false" outlineLevel="0" collapsed="false">
      <c r="A89" s="10"/>
      <c r="B89" s="13"/>
      <c r="C89" s="11" t="str">
        <f aca="false">IF(B89="","",TEXT(B89,"yyyy-mm"))</f>
        <v/>
      </c>
      <c r="D89" s="10"/>
      <c r="E89" s="10"/>
      <c r="F89" s="10"/>
      <c r="G89" s="10"/>
      <c r="H89" s="10"/>
      <c r="I89" s="10"/>
      <c r="J89" s="10"/>
      <c r="K89" s="11" t="str">
        <f aca="false">IF(J89="","",IF(J89&gt;=9,"Promoter",IF(J89&gt;=7,"Passive","Detractor")))</f>
        <v/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1" t="str">
        <f aca="false">IF(OR(K89="Detractor",COUNTIF(M89:Y89,"&lt;=2")&gt;0,AA89="Yes"),"ALERT","")</f>
        <v/>
      </c>
    </row>
    <row r="90" customFormat="false" ht="15" hidden="false" customHeight="false" outlineLevel="0" collapsed="false">
      <c r="A90" s="10"/>
      <c r="B90" s="13"/>
      <c r="C90" s="11" t="str">
        <f aca="false">IF(B90="","",TEXT(B90,"yyyy-mm"))</f>
        <v/>
      </c>
      <c r="D90" s="10"/>
      <c r="E90" s="10"/>
      <c r="F90" s="10"/>
      <c r="G90" s="10"/>
      <c r="H90" s="10"/>
      <c r="I90" s="10"/>
      <c r="J90" s="10"/>
      <c r="K90" s="11" t="str">
        <f aca="false">IF(J90="","",IF(J90&gt;=9,"Promoter",IF(J90&gt;=7,"Passive","Detractor")))</f>
        <v/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1" t="str">
        <f aca="false">IF(OR(K90="Detractor",COUNTIF(M90:Y90,"&lt;=2")&gt;0,AA90="Yes"),"ALERT","")</f>
        <v/>
      </c>
    </row>
    <row r="91" customFormat="false" ht="15" hidden="false" customHeight="false" outlineLevel="0" collapsed="false">
      <c r="A91" s="10"/>
      <c r="B91" s="13"/>
      <c r="C91" s="11" t="str">
        <f aca="false">IF(B91="","",TEXT(B91,"yyyy-mm"))</f>
        <v/>
      </c>
      <c r="D91" s="10"/>
      <c r="E91" s="10"/>
      <c r="F91" s="10"/>
      <c r="G91" s="10"/>
      <c r="H91" s="10"/>
      <c r="I91" s="10"/>
      <c r="J91" s="10"/>
      <c r="K91" s="11" t="str">
        <f aca="false">IF(J91="","",IF(J91&gt;=9,"Promoter",IF(J91&gt;=7,"Passive","Detractor")))</f>
        <v/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1" t="str">
        <f aca="false">IF(OR(K91="Detractor",COUNTIF(M91:Y91,"&lt;=2")&gt;0,AA91="Yes"),"ALERT","")</f>
        <v/>
      </c>
    </row>
    <row r="92" customFormat="false" ht="15" hidden="false" customHeight="false" outlineLevel="0" collapsed="false">
      <c r="A92" s="10"/>
      <c r="B92" s="13"/>
      <c r="C92" s="11" t="str">
        <f aca="false">IF(B92="","",TEXT(B92,"yyyy-mm"))</f>
        <v/>
      </c>
      <c r="D92" s="10"/>
      <c r="E92" s="10"/>
      <c r="F92" s="10"/>
      <c r="G92" s="10"/>
      <c r="H92" s="10"/>
      <c r="I92" s="10"/>
      <c r="J92" s="10"/>
      <c r="K92" s="11" t="str">
        <f aca="false">IF(J92="","",IF(J92&gt;=9,"Promoter",IF(J92&gt;=7,"Passive","Detractor")))</f>
        <v/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1" t="str">
        <f aca="false">IF(OR(K92="Detractor",COUNTIF(M92:Y92,"&lt;=2")&gt;0,AA92="Yes"),"ALERT","")</f>
        <v/>
      </c>
    </row>
    <row r="93" customFormat="false" ht="15" hidden="false" customHeight="false" outlineLevel="0" collapsed="false">
      <c r="A93" s="10"/>
      <c r="B93" s="13"/>
      <c r="C93" s="11" t="str">
        <f aca="false">IF(B93="","",TEXT(B93,"yyyy-mm"))</f>
        <v/>
      </c>
      <c r="D93" s="10"/>
      <c r="E93" s="10"/>
      <c r="F93" s="10"/>
      <c r="G93" s="10"/>
      <c r="H93" s="10"/>
      <c r="I93" s="10"/>
      <c r="J93" s="10"/>
      <c r="K93" s="11" t="str">
        <f aca="false">IF(J93="","",IF(J93&gt;=9,"Promoter",IF(J93&gt;=7,"Passive","Detractor")))</f>
        <v/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1" t="str">
        <f aca="false">IF(OR(K93="Detractor",COUNTIF(M93:Y93,"&lt;=2")&gt;0,AA93="Yes"),"ALERT","")</f>
        <v/>
      </c>
    </row>
    <row r="94" customFormat="false" ht="15" hidden="false" customHeight="false" outlineLevel="0" collapsed="false">
      <c r="A94" s="10"/>
      <c r="B94" s="13"/>
      <c r="C94" s="11" t="str">
        <f aca="false">IF(B94="","",TEXT(B94,"yyyy-mm"))</f>
        <v/>
      </c>
      <c r="D94" s="10"/>
      <c r="E94" s="10"/>
      <c r="F94" s="10"/>
      <c r="G94" s="10"/>
      <c r="H94" s="10"/>
      <c r="I94" s="10"/>
      <c r="J94" s="10"/>
      <c r="K94" s="11" t="str">
        <f aca="false">IF(J94="","",IF(J94&gt;=9,"Promoter",IF(J94&gt;=7,"Passive","Detractor")))</f>
        <v/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1" t="str">
        <f aca="false">IF(OR(K94="Detractor",COUNTIF(M94:Y94,"&lt;=2")&gt;0,AA94="Yes"),"ALERT","")</f>
        <v/>
      </c>
    </row>
    <row r="95" customFormat="false" ht="15" hidden="false" customHeight="false" outlineLevel="0" collapsed="false">
      <c r="A95" s="10"/>
      <c r="B95" s="13"/>
      <c r="C95" s="11" t="str">
        <f aca="false">IF(B95="","",TEXT(B95,"yyyy-mm"))</f>
        <v/>
      </c>
      <c r="D95" s="10"/>
      <c r="E95" s="10"/>
      <c r="F95" s="10"/>
      <c r="G95" s="10"/>
      <c r="H95" s="10"/>
      <c r="I95" s="10"/>
      <c r="J95" s="10"/>
      <c r="K95" s="11" t="str">
        <f aca="false">IF(J95="","",IF(J95&gt;=9,"Promoter",IF(J95&gt;=7,"Passive","Detractor")))</f>
        <v/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1" t="str">
        <f aca="false">IF(OR(K95="Detractor",COUNTIF(M95:Y95,"&lt;=2")&gt;0,AA95="Yes"),"ALERT","")</f>
        <v/>
      </c>
    </row>
    <row r="96" customFormat="false" ht="15" hidden="false" customHeight="false" outlineLevel="0" collapsed="false">
      <c r="A96" s="10"/>
      <c r="B96" s="13"/>
      <c r="C96" s="11" t="str">
        <f aca="false">IF(B96="","",TEXT(B96,"yyyy-mm"))</f>
        <v/>
      </c>
      <c r="D96" s="10"/>
      <c r="E96" s="10"/>
      <c r="F96" s="10"/>
      <c r="G96" s="10"/>
      <c r="H96" s="10"/>
      <c r="I96" s="10"/>
      <c r="J96" s="10"/>
      <c r="K96" s="11" t="str">
        <f aca="false">IF(J96="","",IF(J96&gt;=9,"Promoter",IF(J96&gt;=7,"Passive","Detractor")))</f>
        <v/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1" t="str">
        <f aca="false">IF(OR(K96="Detractor",COUNTIF(M96:Y96,"&lt;=2")&gt;0,AA96="Yes"),"ALERT","")</f>
        <v/>
      </c>
    </row>
    <row r="97" customFormat="false" ht="15" hidden="false" customHeight="false" outlineLevel="0" collapsed="false">
      <c r="A97" s="10"/>
      <c r="B97" s="13"/>
      <c r="C97" s="11" t="str">
        <f aca="false">IF(B97="","",TEXT(B97,"yyyy-mm"))</f>
        <v/>
      </c>
      <c r="D97" s="10"/>
      <c r="E97" s="10"/>
      <c r="F97" s="10"/>
      <c r="G97" s="10"/>
      <c r="H97" s="10"/>
      <c r="I97" s="10"/>
      <c r="J97" s="10"/>
      <c r="K97" s="11" t="str">
        <f aca="false">IF(J97="","",IF(J97&gt;=9,"Promoter",IF(J97&gt;=7,"Passive","Detractor")))</f>
        <v/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1" t="str">
        <f aca="false">IF(OR(K97="Detractor",COUNTIF(M97:Y97,"&lt;=2")&gt;0,AA97="Yes"),"ALERT","")</f>
        <v/>
      </c>
    </row>
    <row r="98" customFormat="false" ht="15" hidden="false" customHeight="false" outlineLevel="0" collapsed="false">
      <c r="A98" s="10"/>
      <c r="B98" s="13"/>
      <c r="C98" s="11" t="str">
        <f aca="false">IF(B98="","",TEXT(B98,"yyyy-mm"))</f>
        <v/>
      </c>
      <c r="D98" s="10"/>
      <c r="E98" s="10"/>
      <c r="F98" s="10"/>
      <c r="G98" s="10"/>
      <c r="H98" s="10"/>
      <c r="I98" s="10"/>
      <c r="J98" s="10"/>
      <c r="K98" s="11" t="str">
        <f aca="false">IF(J98="","",IF(J98&gt;=9,"Promoter",IF(J98&gt;=7,"Passive","Detractor")))</f>
        <v/>
      </c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1" t="str">
        <f aca="false">IF(OR(K98="Detractor",COUNTIF(M98:Y98,"&lt;=2")&gt;0,AA98="Yes"),"ALERT","")</f>
        <v/>
      </c>
    </row>
    <row r="99" customFormat="false" ht="15" hidden="false" customHeight="false" outlineLevel="0" collapsed="false">
      <c r="A99" s="10"/>
      <c r="B99" s="13"/>
      <c r="C99" s="11" t="str">
        <f aca="false">IF(B99="","",TEXT(B99,"yyyy-mm"))</f>
        <v/>
      </c>
      <c r="D99" s="10"/>
      <c r="E99" s="10"/>
      <c r="F99" s="10"/>
      <c r="G99" s="10"/>
      <c r="H99" s="10"/>
      <c r="I99" s="10"/>
      <c r="J99" s="10"/>
      <c r="K99" s="11" t="str">
        <f aca="false">IF(J99="","",IF(J99&gt;=9,"Promoter",IF(J99&gt;=7,"Passive","Detractor")))</f>
        <v/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1" t="str">
        <f aca="false">IF(OR(K99="Detractor",COUNTIF(M99:Y99,"&lt;=2")&gt;0,AA99="Yes"),"ALERT","")</f>
        <v/>
      </c>
    </row>
    <row r="100" customFormat="false" ht="15" hidden="false" customHeight="false" outlineLevel="0" collapsed="false">
      <c r="A100" s="10"/>
      <c r="B100" s="13"/>
      <c r="C100" s="11" t="str">
        <f aca="false">IF(B100="","",TEXT(B100,"yyyy-mm"))</f>
        <v/>
      </c>
      <c r="D100" s="10"/>
      <c r="E100" s="10"/>
      <c r="F100" s="10"/>
      <c r="G100" s="10"/>
      <c r="H100" s="10"/>
      <c r="I100" s="10"/>
      <c r="J100" s="10"/>
      <c r="K100" s="11" t="str">
        <f aca="false">IF(J100="","",IF(J100&gt;=9,"Promoter",IF(J100&gt;=7,"Passive","Detractor")))</f>
        <v/>
      </c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1" t="str">
        <f aca="false">IF(OR(K100="Detractor",COUNTIF(M100:Y100,"&lt;=2")&gt;0,AA100="Yes"),"ALERT","")</f>
        <v/>
      </c>
    </row>
    <row r="101" customFormat="false" ht="15" hidden="false" customHeight="false" outlineLevel="0" collapsed="false">
      <c r="A101" s="10"/>
      <c r="B101" s="13"/>
      <c r="C101" s="11" t="str">
        <f aca="false">IF(B101="","",TEXT(B101,"yyyy-mm"))</f>
        <v/>
      </c>
      <c r="D101" s="10"/>
      <c r="E101" s="10"/>
      <c r="F101" s="10"/>
      <c r="G101" s="10"/>
      <c r="H101" s="10"/>
      <c r="I101" s="10"/>
      <c r="J101" s="10"/>
      <c r="K101" s="11" t="str">
        <f aca="false">IF(J101="","",IF(J101&gt;=9,"Promoter",IF(J101&gt;=7,"Passive","Detractor")))</f>
        <v/>
      </c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1" t="str">
        <f aca="false">IF(OR(K101="Detractor",COUNTIF(M101:Y101,"&lt;=2")&gt;0,AA101="Yes"),"ALERT","")</f>
        <v/>
      </c>
    </row>
    <row r="102" customFormat="false" ht="15" hidden="false" customHeight="false" outlineLevel="0" collapsed="false">
      <c r="A102" s="10"/>
      <c r="B102" s="13"/>
      <c r="C102" s="11" t="str">
        <f aca="false">IF(B102="","",TEXT(B102,"yyyy-mm"))</f>
        <v/>
      </c>
      <c r="D102" s="10"/>
      <c r="E102" s="10"/>
      <c r="F102" s="10"/>
      <c r="G102" s="10"/>
      <c r="H102" s="10"/>
      <c r="I102" s="10"/>
      <c r="J102" s="10"/>
      <c r="K102" s="11" t="str">
        <f aca="false">IF(J102="","",IF(J102&gt;=9,"Promoter",IF(J102&gt;=7,"Passive","Detractor")))</f>
        <v/>
      </c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1" t="str">
        <f aca="false">IF(OR(K102="Detractor",COUNTIF(M102:Y102,"&lt;=2")&gt;0,AA102="Yes"),"ALERT","")</f>
        <v/>
      </c>
    </row>
    <row r="103" customFormat="false" ht="15" hidden="false" customHeight="false" outlineLevel="0" collapsed="false">
      <c r="A103" s="10"/>
      <c r="B103" s="13"/>
      <c r="C103" s="11" t="str">
        <f aca="false">IF(B103="","",TEXT(B103,"yyyy-mm"))</f>
        <v/>
      </c>
      <c r="D103" s="10"/>
      <c r="E103" s="10"/>
      <c r="F103" s="10"/>
      <c r="G103" s="10"/>
      <c r="H103" s="10"/>
      <c r="I103" s="10"/>
      <c r="J103" s="10"/>
      <c r="K103" s="11" t="str">
        <f aca="false">IF(J103="","",IF(J103&gt;=9,"Promoter",IF(J103&gt;=7,"Passive","Detractor")))</f>
        <v/>
      </c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1" t="str">
        <f aca="false">IF(OR(K103="Detractor",COUNTIF(M103:Y103,"&lt;=2")&gt;0,AA103="Yes"),"ALERT","")</f>
        <v/>
      </c>
    </row>
    <row r="104" customFormat="false" ht="15" hidden="false" customHeight="false" outlineLevel="0" collapsed="false">
      <c r="A104" s="10"/>
      <c r="B104" s="13"/>
      <c r="C104" s="11" t="str">
        <f aca="false">IF(B104="","",TEXT(B104,"yyyy-mm"))</f>
        <v/>
      </c>
      <c r="D104" s="10"/>
      <c r="E104" s="10"/>
      <c r="F104" s="10"/>
      <c r="G104" s="10"/>
      <c r="H104" s="10"/>
      <c r="I104" s="10"/>
      <c r="J104" s="10"/>
      <c r="K104" s="11" t="str">
        <f aca="false">IF(J104="","",IF(J104&gt;=9,"Promoter",IF(J104&gt;=7,"Passive","Detractor")))</f>
        <v/>
      </c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1" t="str">
        <f aca="false">IF(OR(K104="Detractor",COUNTIF(M104:Y104,"&lt;=2")&gt;0,AA104="Yes"),"ALERT","")</f>
        <v/>
      </c>
    </row>
    <row r="105" customFormat="false" ht="15" hidden="false" customHeight="false" outlineLevel="0" collapsed="false">
      <c r="A105" s="10"/>
      <c r="B105" s="13"/>
      <c r="C105" s="11" t="str">
        <f aca="false">IF(B105="","",TEXT(B105,"yyyy-mm"))</f>
        <v/>
      </c>
      <c r="D105" s="10"/>
      <c r="E105" s="10"/>
      <c r="F105" s="10"/>
      <c r="G105" s="10"/>
      <c r="H105" s="10"/>
      <c r="I105" s="10"/>
      <c r="J105" s="10"/>
      <c r="K105" s="11" t="str">
        <f aca="false">IF(J105="","",IF(J105&gt;=9,"Promoter",IF(J105&gt;=7,"Passive","Detractor")))</f>
        <v/>
      </c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1" t="str">
        <f aca="false">IF(OR(K105="Detractor",COUNTIF(M105:Y105,"&lt;=2")&gt;0,AA105="Yes"),"ALERT","")</f>
        <v/>
      </c>
    </row>
    <row r="106" customFormat="false" ht="15" hidden="false" customHeight="false" outlineLevel="0" collapsed="false">
      <c r="A106" s="10"/>
      <c r="B106" s="13"/>
      <c r="C106" s="11" t="str">
        <f aca="false">IF(B106="","",TEXT(B106,"yyyy-mm"))</f>
        <v/>
      </c>
      <c r="D106" s="10"/>
      <c r="E106" s="10"/>
      <c r="F106" s="10"/>
      <c r="G106" s="10"/>
      <c r="H106" s="10"/>
      <c r="I106" s="10"/>
      <c r="J106" s="10"/>
      <c r="K106" s="11" t="str">
        <f aca="false">IF(J106="","",IF(J106&gt;=9,"Promoter",IF(J106&gt;=7,"Passive","Detractor")))</f>
        <v/>
      </c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1" t="str">
        <f aca="false">IF(OR(K106="Detractor",COUNTIF(M106:Y106,"&lt;=2")&gt;0,AA106="Yes"),"ALERT","")</f>
        <v/>
      </c>
    </row>
    <row r="107" customFormat="false" ht="15" hidden="false" customHeight="false" outlineLevel="0" collapsed="false">
      <c r="A107" s="10"/>
      <c r="B107" s="13"/>
      <c r="C107" s="11" t="str">
        <f aca="false">IF(B107="","",TEXT(B107,"yyyy-mm"))</f>
        <v/>
      </c>
      <c r="D107" s="10"/>
      <c r="E107" s="10"/>
      <c r="F107" s="10"/>
      <c r="G107" s="10"/>
      <c r="H107" s="10"/>
      <c r="I107" s="10"/>
      <c r="J107" s="10"/>
      <c r="K107" s="11" t="str">
        <f aca="false">IF(J107="","",IF(J107&gt;=9,"Promoter",IF(J107&gt;=7,"Passive","Detractor")))</f>
        <v/>
      </c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1" t="str">
        <f aca="false">IF(OR(K107="Detractor",COUNTIF(M107:Y107,"&lt;=2")&gt;0,AA107="Yes"),"ALERT","")</f>
        <v/>
      </c>
    </row>
    <row r="108" customFormat="false" ht="15" hidden="false" customHeight="false" outlineLevel="0" collapsed="false">
      <c r="A108" s="10"/>
      <c r="B108" s="13"/>
      <c r="C108" s="11" t="str">
        <f aca="false">IF(B108="","",TEXT(B108,"yyyy-mm"))</f>
        <v/>
      </c>
      <c r="D108" s="10"/>
      <c r="E108" s="10"/>
      <c r="F108" s="10"/>
      <c r="G108" s="10"/>
      <c r="H108" s="10"/>
      <c r="I108" s="10"/>
      <c r="J108" s="10"/>
      <c r="K108" s="11" t="str">
        <f aca="false">IF(J108="","",IF(J108&gt;=9,"Promoter",IF(J108&gt;=7,"Passive","Detractor")))</f>
        <v/>
      </c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1" t="str">
        <f aca="false">IF(OR(K108="Detractor",COUNTIF(M108:Y108,"&lt;=2")&gt;0,AA108="Yes"),"ALERT","")</f>
        <v/>
      </c>
    </row>
    <row r="109" customFormat="false" ht="15" hidden="false" customHeight="false" outlineLevel="0" collapsed="false">
      <c r="A109" s="10"/>
      <c r="B109" s="13"/>
      <c r="C109" s="11" t="str">
        <f aca="false">IF(B109="","",TEXT(B109,"yyyy-mm"))</f>
        <v/>
      </c>
      <c r="D109" s="10"/>
      <c r="E109" s="10"/>
      <c r="F109" s="10"/>
      <c r="G109" s="10"/>
      <c r="H109" s="10"/>
      <c r="I109" s="10"/>
      <c r="J109" s="10"/>
      <c r="K109" s="11" t="str">
        <f aca="false">IF(J109="","",IF(J109&gt;=9,"Promoter",IF(J109&gt;=7,"Passive","Detractor")))</f>
        <v/>
      </c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1" t="str">
        <f aca="false">IF(OR(K109="Detractor",COUNTIF(M109:Y109,"&lt;=2")&gt;0,AA109="Yes"),"ALERT","")</f>
        <v/>
      </c>
    </row>
    <row r="110" customFormat="false" ht="15" hidden="false" customHeight="false" outlineLevel="0" collapsed="false">
      <c r="A110" s="10"/>
      <c r="B110" s="13"/>
      <c r="C110" s="11" t="str">
        <f aca="false">IF(B110="","",TEXT(B110,"yyyy-mm"))</f>
        <v/>
      </c>
      <c r="D110" s="10"/>
      <c r="E110" s="10"/>
      <c r="F110" s="10"/>
      <c r="G110" s="10"/>
      <c r="H110" s="10"/>
      <c r="I110" s="10"/>
      <c r="J110" s="10"/>
      <c r="K110" s="11" t="str">
        <f aca="false">IF(J110="","",IF(J110&gt;=9,"Promoter",IF(J110&gt;=7,"Passive","Detractor")))</f>
        <v/>
      </c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1" t="str">
        <f aca="false">IF(OR(K110="Detractor",COUNTIF(M110:Y110,"&lt;=2")&gt;0,AA110="Yes"),"ALERT","")</f>
        <v/>
      </c>
    </row>
    <row r="111" customFormat="false" ht="15" hidden="false" customHeight="false" outlineLevel="0" collapsed="false">
      <c r="A111" s="10"/>
      <c r="B111" s="13"/>
      <c r="C111" s="11" t="str">
        <f aca="false">IF(B111="","",TEXT(B111,"yyyy-mm"))</f>
        <v/>
      </c>
      <c r="D111" s="10"/>
      <c r="E111" s="10"/>
      <c r="F111" s="10"/>
      <c r="G111" s="10"/>
      <c r="H111" s="10"/>
      <c r="I111" s="10"/>
      <c r="J111" s="10"/>
      <c r="K111" s="11" t="str">
        <f aca="false">IF(J111="","",IF(J111&gt;=9,"Promoter",IF(J111&gt;=7,"Passive","Detractor")))</f>
        <v/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1" t="str">
        <f aca="false">IF(OR(K111="Detractor",COUNTIF(M111:Y111,"&lt;=2")&gt;0,AA111="Yes"),"ALERT","")</f>
        <v/>
      </c>
    </row>
    <row r="112" customFormat="false" ht="15" hidden="false" customHeight="false" outlineLevel="0" collapsed="false">
      <c r="A112" s="10"/>
      <c r="B112" s="13"/>
      <c r="C112" s="11" t="str">
        <f aca="false">IF(B112="","",TEXT(B112,"yyyy-mm"))</f>
        <v/>
      </c>
      <c r="D112" s="10"/>
      <c r="E112" s="10"/>
      <c r="F112" s="10"/>
      <c r="G112" s="10"/>
      <c r="H112" s="10"/>
      <c r="I112" s="10"/>
      <c r="J112" s="10"/>
      <c r="K112" s="11" t="str">
        <f aca="false">IF(J112="","",IF(J112&gt;=9,"Promoter",IF(J112&gt;=7,"Passive","Detractor")))</f>
        <v/>
      </c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1" t="str">
        <f aca="false">IF(OR(K112="Detractor",COUNTIF(M112:Y112,"&lt;=2")&gt;0,AA112="Yes"),"ALERT","")</f>
        <v/>
      </c>
    </row>
    <row r="113" customFormat="false" ht="15" hidden="false" customHeight="false" outlineLevel="0" collapsed="false">
      <c r="A113" s="10"/>
      <c r="B113" s="13"/>
      <c r="C113" s="11" t="str">
        <f aca="false">IF(B113="","",TEXT(B113,"yyyy-mm"))</f>
        <v/>
      </c>
      <c r="D113" s="10"/>
      <c r="E113" s="10"/>
      <c r="F113" s="10"/>
      <c r="G113" s="10"/>
      <c r="H113" s="10"/>
      <c r="I113" s="10"/>
      <c r="J113" s="10"/>
      <c r="K113" s="11" t="str">
        <f aca="false">IF(J113="","",IF(J113&gt;=9,"Promoter",IF(J113&gt;=7,"Passive","Detractor")))</f>
        <v/>
      </c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1" t="str">
        <f aca="false">IF(OR(K113="Detractor",COUNTIF(M113:Y113,"&lt;=2")&gt;0,AA113="Yes"),"ALERT","")</f>
        <v/>
      </c>
    </row>
    <row r="114" customFormat="false" ht="15" hidden="false" customHeight="false" outlineLevel="0" collapsed="false">
      <c r="A114" s="10"/>
      <c r="B114" s="13"/>
      <c r="C114" s="11" t="str">
        <f aca="false">IF(B114="","",TEXT(B114,"yyyy-mm"))</f>
        <v/>
      </c>
      <c r="D114" s="10"/>
      <c r="E114" s="10"/>
      <c r="F114" s="10"/>
      <c r="G114" s="10"/>
      <c r="H114" s="10"/>
      <c r="I114" s="10"/>
      <c r="J114" s="10"/>
      <c r="K114" s="11" t="str">
        <f aca="false">IF(J114="","",IF(J114&gt;=9,"Promoter",IF(J114&gt;=7,"Passive","Detractor")))</f>
        <v/>
      </c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1" t="str">
        <f aca="false">IF(OR(K114="Detractor",COUNTIF(M114:Y114,"&lt;=2")&gt;0,AA114="Yes"),"ALERT","")</f>
        <v/>
      </c>
    </row>
    <row r="115" customFormat="false" ht="15" hidden="false" customHeight="false" outlineLevel="0" collapsed="false">
      <c r="A115" s="10"/>
      <c r="B115" s="13"/>
      <c r="C115" s="11" t="str">
        <f aca="false">IF(B115="","",TEXT(B115,"yyyy-mm"))</f>
        <v/>
      </c>
      <c r="D115" s="10"/>
      <c r="E115" s="10"/>
      <c r="F115" s="10"/>
      <c r="G115" s="10"/>
      <c r="H115" s="10"/>
      <c r="I115" s="10"/>
      <c r="J115" s="10"/>
      <c r="K115" s="11" t="str">
        <f aca="false">IF(J115="","",IF(J115&gt;=9,"Promoter",IF(J115&gt;=7,"Passive","Detractor")))</f>
        <v/>
      </c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1" t="str">
        <f aca="false">IF(OR(K115="Detractor",COUNTIF(M115:Y115,"&lt;=2")&gt;0,AA115="Yes"),"ALERT","")</f>
        <v/>
      </c>
    </row>
    <row r="116" customFormat="false" ht="15" hidden="false" customHeight="false" outlineLevel="0" collapsed="false">
      <c r="A116" s="10"/>
      <c r="B116" s="13"/>
      <c r="C116" s="11" t="str">
        <f aca="false">IF(B116="","",TEXT(B116,"yyyy-mm"))</f>
        <v/>
      </c>
      <c r="D116" s="10"/>
      <c r="E116" s="10"/>
      <c r="F116" s="10"/>
      <c r="G116" s="10"/>
      <c r="H116" s="10"/>
      <c r="I116" s="10"/>
      <c r="J116" s="10"/>
      <c r="K116" s="11" t="str">
        <f aca="false">IF(J116="","",IF(J116&gt;=9,"Promoter",IF(J116&gt;=7,"Passive","Detractor")))</f>
        <v/>
      </c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1" t="str">
        <f aca="false">IF(OR(K116="Detractor",COUNTIF(M116:Y116,"&lt;=2")&gt;0,AA116="Yes"),"ALERT","")</f>
        <v/>
      </c>
    </row>
    <row r="117" customFormat="false" ht="15" hidden="false" customHeight="false" outlineLevel="0" collapsed="false">
      <c r="A117" s="10"/>
      <c r="B117" s="13"/>
      <c r="C117" s="11" t="str">
        <f aca="false">IF(B117="","",TEXT(B117,"yyyy-mm"))</f>
        <v/>
      </c>
      <c r="D117" s="10"/>
      <c r="E117" s="10"/>
      <c r="F117" s="10"/>
      <c r="G117" s="10"/>
      <c r="H117" s="10"/>
      <c r="I117" s="10"/>
      <c r="J117" s="10"/>
      <c r="K117" s="11" t="str">
        <f aca="false">IF(J117="","",IF(J117&gt;=9,"Promoter",IF(J117&gt;=7,"Passive","Detractor")))</f>
        <v/>
      </c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1" t="str">
        <f aca="false">IF(OR(K117="Detractor",COUNTIF(M117:Y117,"&lt;=2")&gt;0,AA117="Yes"),"ALERT","")</f>
        <v/>
      </c>
    </row>
    <row r="118" customFormat="false" ht="15" hidden="false" customHeight="false" outlineLevel="0" collapsed="false">
      <c r="A118" s="10"/>
      <c r="B118" s="13"/>
      <c r="C118" s="11" t="str">
        <f aca="false">IF(B118="","",TEXT(B118,"yyyy-mm"))</f>
        <v/>
      </c>
      <c r="D118" s="10"/>
      <c r="E118" s="10"/>
      <c r="F118" s="10"/>
      <c r="G118" s="10"/>
      <c r="H118" s="10"/>
      <c r="I118" s="10"/>
      <c r="J118" s="10"/>
      <c r="K118" s="11" t="str">
        <f aca="false">IF(J118="","",IF(J118&gt;=9,"Promoter",IF(J118&gt;=7,"Passive","Detractor")))</f>
        <v/>
      </c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1" t="str">
        <f aca="false">IF(OR(K118="Detractor",COUNTIF(M118:Y118,"&lt;=2")&gt;0,AA118="Yes"),"ALERT","")</f>
        <v/>
      </c>
    </row>
    <row r="119" customFormat="false" ht="15" hidden="false" customHeight="false" outlineLevel="0" collapsed="false">
      <c r="A119" s="10"/>
      <c r="B119" s="13"/>
      <c r="C119" s="11" t="str">
        <f aca="false">IF(B119="","",TEXT(B119,"yyyy-mm"))</f>
        <v/>
      </c>
      <c r="D119" s="10"/>
      <c r="E119" s="10"/>
      <c r="F119" s="10"/>
      <c r="G119" s="10"/>
      <c r="H119" s="10"/>
      <c r="I119" s="10"/>
      <c r="J119" s="10"/>
      <c r="K119" s="11" t="str">
        <f aca="false">IF(J119="","",IF(J119&gt;=9,"Promoter",IF(J119&gt;=7,"Passive","Detractor")))</f>
        <v/>
      </c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1" t="str">
        <f aca="false">IF(OR(K119="Detractor",COUNTIF(M119:Y119,"&lt;=2")&gt;0,AA119="Yes"),"ALERT","")</f>
        <v/>
      </c>
    </row>
    <row r="120" customFormat="false" ht="15" hidden="false" customHeight="false" outlineLevel="0" collapsed="false">
      <c r="A120" s="10"/>
      <c r="B120" s="13"/>
      <c r="C120" s="11" t="str">
        <f aca="false">IF(B120="","",TEXT(B120,"yyyy-mm"))</f>
        <v/>
      </c>
      <c r="D120" s="10"/>
      <c r="E120" s="10"/>
      <c r="F120" s="10"/>
      <c r="G120" s="10"/>
      <c r="H120" s="10"/>
      <c r="I120" s="10"/>
      <c r="J120" s="10"/>
      <c r="K120" s="11" t="str">
        <f aca="false">IF(J120="","",IF(J120&gt;=9,"Promoter",IF(J120&gt;=7,"Passive","Detractor")))</f>
        <v/>
      </c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1" t="str">
        <f aca="false">IF(OR(K120="Detractor",COUNTIF(M120:Y120,"&lt;=2")&gt;0,AA120="Yes"),"ALERT","")</f>
        <v/>
      </c>
    </row>
    <row r="121" customFormat="false" ht="15" hidden="false" customHeight="false" outlineLevel="0" collapsed="false">
      <c r="A121" s="10"/>
      <c r="B121" s="13"/>
      <c r="C121" s="11" t="str">
        <f aca="false">IF(B121="","",TEXT(B121,"yyyy-mm"))</f>
        <v/>
      </c>
      <c r="D121" s="10"/>
      <c r="E121" s="10"/>
      <c r="F121" s="10"/>
      <c r="G121" s="10"/>
      <c r="H121" s="10"/>
      <c r="I121" s="10"/>
      <c r="J121" s="10"/>
      <c r="K121" s="11" t="str">
        <f aca="false">IF(J121="","",IF(J121&gt;=9,"Promoter",IF(J121&gt;=7,"Passive","Detractor")))</f>
        <v/>
      </c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1" t="str">
        <f aca="false">IF(OR(K121="Detractor",COUNTIF(M121:Y121,"&lt;=2")&gt;0,AA121="Yes"),"ALERT","")</f>
        <v/>
      </c>
    </row>
    <row r="122" customFormat="false" ht="15" hidden="false" customHeight="false" outlineLevel="0" collapsed="false">
      <c r="A122" s="10"/>
      <c r="B122" s="13"/>
      <c r="C122" s="11" t="str">
        <f aca="false">IF(B122="","",TEXT(B122,"yyyy-mm"))</f>
        <v/>
      </c>
      <c r="D122" s="10"/>
      <c r="E122" s="10"/>
      <c r="F122" s="10"/>
      <c r="G122" s="10"/>
      <c r="H122" s="10"/>
      <c r="I122" s="10"/>
      <c r="J122" s="10"/>
      <c r="K122" s="11" t="str">
        <f aca="false">IF(J122="","",IF(J122&gt;=9,"Promoter",IF(J122&gt;=7,"Passive","Detractor")))</f>
        <v/>
      </c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1" t="str">
        <f aca="false">IF(OR(K122="Detractor",COUNTIF(M122:Y122,"&lt;=2")&gt;0,AA122="Yes"),"ALERT","")</f>
        <v/>
      </c>
    </row>
    <row r="123" customFormat="false" ht="15" hidden="false" customHeight="false" outlineLevel="0" collapsed="false">
      <c r="A123" s="10"/>
      <c r="B123" s="13"/>
      <c r="C123" s="11" t="str">
        <f aca="false">IF(B123="","",TEXT(B123,"yyyy-mm"))</f>
        <v/>
      </c>
      <c r="D123" s="10"/>
      <c r="E123" s="10"/>
      <c r="F123" s="10"/>
      <c r="G123" s="10"/>
      <c r="H123" s="10"/>
      <c r="I123" s="10"/>
      <c r="J123" s="10"/>
      <c r="K123" s="11" t="str">
        <f aca="false">IF(J123="","",IF(J123&gt;=9,"Promoter",IF(J123&gt;=7,"Passive","Detractor")))</f>
        <v/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1" t="str">
        <f aca="false">IF(OR(K123="Detractor",COUNTIF(M123:Y123,"&lt;=2")&gt;0,AA123="Yes"),"ALERT","")</f>
        <v/>
      </c>
    </row>
    <row r="124" customFormat="false" ht="15" hidden="false" customHeight="false" outlineLevel="0" collapsed="false">
      <c r="A124" s="10"/>
      <c r="B124" s="13"/>
      <c r="C124" s="11" t="str">
        <f aca="false">IF(B124="","",TEXT(B124,"yyyy-mm"))</f>
        <v/>
      </c>
      <c r="D124" s="10"/>
      <c r="E124" s="10"/>
      <c r="F124" s="10"/>
      <c r="G124" s="10"/>
      <c r="H124" s="10"/>
      <c r="I124" s="10"/>
      <c r="J124" s="10"/>
      <c r="K124" s="11" t="str">
        <f aca="false">IF(J124="","",IF(J124&gt;=9,"Promoter",IF(J124&gt;=7,"Passive","Detractor")))</f>
        <v/>
      </c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1" t="str">
        <f aca="false">IF(OR(K124="Detractor",COUNTIF(M124:Y124,"&lt;=2")&gt;0,AA124="Yes"),"ALERT","")</f>
        <v/>
      </c>
    </row>
    <row r="125" customFormat="false" ht="15" hidden="false" customHeight="false" outlineLevel="0" collapsed="false">
      <c r="A125" s="10"/>
      <c r="B125" s="13"/>
      <c r="C125" s="11" t="str">
        <f aca="false">IF(B125="","",TEXT(B125,"yyyy-mm"))</f>
        <v/>
      </c>
      <c r="D125" s="10"/>
      <c r="E125" s="10"/>
      <c r="F125" s="10"/>
      <c r="G125" s="10"/>
      <c r="H125" s="10"/>
      <c r="I125" s="10"/>
      <c r="J125" s="10"/>
      <c r="K125" s="11" t="str">
        <f aca="false">IF(J125="","",IF(J125&gt;=9,"Promoter",IF(J125&gt;=7,"Passive","Detractor")))</f>
        <v/>
      </c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1" t="str">
        <f aca="false">IF(OR(K125="Detractor",COUNTIF(M125:Y125,"&lt;=2")&gt;0,AA125="Yes"),"ALERT","")</f>
        <v/>
      </c>
    </row>
    <row r="126" customFormat="false" ht="15" hidden="false" customHeight="false" outlineLevel="0" collapsed="false">
      <c r="A126" s="10"/>
      <c r="B126" s="13"/>
      <c r="C126" s="11" t="str">
        <f aca="false">IF(B126="","",TEXT(B126,"yyyy-mm"))</f>
        <v/>
      </c>
      <c r="D126" s="10"/>
      <c r="E126" s="10"/>
      <c r="F126" s="10"/>
      <c r="G126" s="10"/>
      <c r="H126" s="10"/>
      <c r="I126" s="10"/>
      <c r="J126" s="10"/>
      <c r="K126" s="11" t="str">
        <f aca="false">IF(J126="","",IF(J126&gt;=9,"Promoter",IF(J126&gt;=7,"Passive","Detractor")))</f>
        <v/>
      </c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1" t="str">
        <f aca="false">IF(OR(K126="Detractor",COUNTIF(M126:Y126,"&lt;=2")&gt;0,AA126="Yes"),"ALERT","")</f>
        <v/>
      </c>
    </row>
    <row r="127" customFormat="false" ht="15" hidden="false" customHeight="false" outlineLevel="0" collapsed="false">
      <c r="A127" s="10"/>
      <c r="B127" s="13"/>
      <c r="C127" s="11" t="str">
        <f aca="false">IF(B127="","",TEXT(B127,"yyyy-mm"))</f>
        <v/>
      </c>
      <c r="D127" s="10"/>
      <c r="E127" s="10"/>
      <c r="F127" s="10"/>
      <c r="G127" s="10"/>
      <c r="H127" s="10"/>
      <c r="I127" s="10"/>
      <c r="J127" s="10"/>
      <c r="K127" s="11" t="str">
        <f aca="false">IF(J127="","",IF(J127&gt;=9,"Promoter",IF(J127&gt;=7,"Passive","Detractor")))</f>
        <v/>
      </c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1" t="str">
        <f aca="false">IF(OR(K127="Detractor",COUNTIF(M127:Y127,"&lt;=2")&gt;0,AA127="Yes"),"ALERT","")</f>
        <v/>
      </c>
    </row>
    <row r="128" customFormat="false" ht="15" hidden="false" customHeight="false" outlineLevel="0" collapsed="false">
      <c r="A128" s="10"/>
      <c r="B128" s="13"/>
      <c r="C128" s="11" t="str">
        <f aca="false">IF(B128="","",TEXT(B128,"yyyy-mm"))</f>
        <v/>
      </c>
      <c r="D128" s="10"/>
      <c r="E128" s="10"/>
      <c r="F128" s="10"/>
      <c r="G128" s="10"/>
      <c r="H128" s="10"/>
      <c r="I128" s="10"/>
      <c r="J128" s="10"/>
      <c r="K128" s="11" t="str">
        <f aca="false">IF(J128="","",IF(J128&gt;=9,"Promoter",IF(J128&gt;=7,"Passive","Detractor")))</f>
        <v/>
      </c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1" t="str">
        <f aca="false">IF(OR(K128="Detractor",COUNTIF(M128:Y128,"&lt;=2")&gt;0,AA128="Yes"),"ALERT","")</f>
        <v/>
      </c>
    </row>
    <row r="129" customFormat="false" ht="15" hidden="false" customHeight="false" outlineLevel="0" collapsed="false">
      <c r="A129" s="10"/>
      <c r="B129" s="13"/>
      <c r="C129" s="11" t="str">
        <f aca="false">IF(B129="","",TEXT(B129,"yyyy-mm"))</f>
        <v/>
      </c>
      <c r="D129" s="10"/>
      <c r="E129" s="10"/>
      <c r="F129" s="10"/>
      <c r="G129" s="10"/>
      <c r="H129" s="10"/>
      <c r="I129" s="10"/>
      <c r="J129" s="10"/>
      <c r="K129" s="11" t="str">
        <f aca="false">IF(J129="","",IF(J129&gt;=9,"Promoter",IF(J129&gt;=7,"Passive","Detractor")))</f>
        <v/>
      </c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1" t="str">
        <f aca="false">IF(OR(K129="Detractor",COUNTIF(M129:Y129,"&lt;=2")&gt;0,AA129="Yes"),"ALERT","")</f>
        <v/>
      </c>
    </row>
    <row r="130" customFormat="false" ht="15" hidden="false" customHeight="false" outlineLevel="0" collapsed="false">
      <c r="A130" s="10"/>
      <c r="B130" s="13"/>
      <c r="C130" s="11" t="str">
        <f aca="false">IF(B130="","",TEXT(B130,"yyyy-mm"))</f>
        <v/>
      </c>
      <c r="D130" s="10"/>
      <c r="E130" s="10"/>
      <c r="F130" s="10"/>
      <c r="G130" s="10"/>
      <c r="H130" s="10"/>
      <c r="I130" s="10"/>
      <c r="J130" s="10"/>
      <c r="K130" s="11" t="str">
        <f aca="false">IF(J130="","",IF(J130&gt;=9,"Promoter",IF(J130&gt;=7,"Passive","Detractor")))</f>
        <v/>
      </c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1" t="str">
        <f aca="false">IF(OR(K130="Detractor",COUNTIF(M130:Y130,"&lt;=2")&gt;0,AA130="Yes"),"ALERT","")</f>
        <v/>
      </c>
    </row>
    <row r="131" customFormat="false" ht="15" hidden="false" customHeight="false" outlineLevel="0" collapsed="false">
      <c r="A131" s="10"/>
      <c r="B131" s="13"/>
      <c r="C131" s="11" t="str">
        <f aca="false">IF(B131="","",TEXT(B131,"yyyy-mm"))</f>
        <v/>
      </c>
      <c r="D131" s="10"/>
      <c r="E131" s="10"/>
      <c r="F131" s="10"/>
      <c r="G131" s="10"/>
      <c r="H131" s="10"/>
      <c r="I131" s="10"/>
      <c r="J131" s="10"/>
      <c r="K131" s="11" t="str">
        <f aca="false">IF(J131="","",IF(J131&gt;=9,"Promoter",IF(J131&gt;=7,"Passive","Detractor")))</f>
        <v/>
      </c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1" t="str">
        <f aca="false">IF(OR(K131="Detractor",COUNTIF(M131:Y131,"&lt;=2")&gt;0,AA131="Yes"),"ALERT","")</f>
        <v/>
      </c>
    </row>
    <row r="132" customFormat="false" ht="15" hidden="false" customHeight="false" outlineLevel="0" collapsed="false">
      <c r="A132" s="10"/>
      <c r="B132" s="13"/>
      <c r="C132" s="11" t="str">
        <f aca="false">IF(B132="","",TEXT(B132,"yyyy-mm"))</f>
        <v/>
      </c>
      <c r="D132" s="10"/>
      <c r="E132" s="10"/>
      <c r="F132" s="10"/>
      <c r="G132" s="10"/>
      <c r="H132" s="10"/>
      <c r="I132" s="10"/>
      <c r="J132" s="10"/>
      <c r="K132" s="11" t="str">
        <f aca="false">IF(J132="","",IF(J132&gt;=9,"Promoter",IF(J132&gt;=7,"Passive","Detractor")))</f>
        <v/>
      </c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1" t="str">
        <f aca="false">IF(OR(K132="Detractor",COUNTIF(M132:Y132,"&lt;=2")&gt;0,AA132="Yes"),"ALERT","")</f>
        <v/>
      </c>
    </row>
    <row r="133" customFormat="false" ht="15" hidden="false" customHeight="false" outlineLevel="0" collapsed="false">
      <c r="A133" s="10"/>
      <c r="B133" s="13"/>
      <c r="C133" s="11" t="str">
        <f aca="false">IF(B133="","",TEXT(B133,"yyyy-mm"))</f>
        <v/>
      </c>
      <c r="D133" s="10"/>
      <c r="E133" s="10"/>
      <c r="F133" s="10"/>
      <c r="G133" s="10"/>
      <c r="H133" s="10"/>
      <c r="I133" s="10"/>
      <c r="J133" s="10"/>
      <c r="K133" s="11" t="str">
        <f aca="false">IF(J133="","",IF(J133&gt;=9,"Promoter",IF(J133&gt;=7,"Passive","Detractor")))</f>
        <v/>
      </c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1" t="str">
        <f aca="false">IF(OR(K133="Detractor",COUNTIF(M133:Y133,"&lt;=2")&gt;0,AA133="Yes"),"ALERT","")</f>
        <v/>
      </c>
    </row>
    <row r="134" customFormat="false" ht="15" hidden="false" customHeight="false" outlineLevel="0" collapsed="false">
      <c r="A134" s="10"/>
      <c r="B134" s="13"/>
      <c r="C134" s="11" t="str">
        <f aca="false">IF(B134="","",TEXT(B134,"yyyy-mm"))</f>
        <v/>
      </c>
      <c r="D134" s="10"/>
      <c r="E134" s="10"/>
      <c r="F134" s="10"/>
      <c r="G134" s="10"/>
      <c r="H134" s="10"/>
      <c r="I134" s="10"/>
      <c r="J134" s="10"/>
      <c r="K134" s="11" t="str">
        <f aca="false">IF(J134="","",IF(J134&gt;=9,"Promoter",IF(J134&gt;=7,"Passive","Detractor")))</f>
        <v/>
      </c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1" t="str">
        <f aca="false">IF(OR(K134="Detractor",COUNTIF(M134:Y134,"&lt;=2")&gt;0,AA134="Yes"),"ALERT","")</f>
        <v/>
      </c>
    </row>
    <row r="135" customFormat="false" ht="15" hidden="false" customHeight="false" outlineLevel="0" collapsed="false">
      <c r="A135" s="10"/>
      <c r="B135" s="13"/>
      <c r="C135" s="11" t="str">
        <f aca="false">IF(B135="","",TEXT(B135,"yyyy-mm"))</f>
        <v/>
      </c>
      <c r="D135" s="10"/>
      <c r="E135" s="10"/>
      <c r="F135" s="10"/>
      <c r="G135" s="10"/>
      <c r="H135" s="10"/>
      <c r="I135" s="10"/>
      <c r="J135" s="10"/>
      <c r="K135" s="11" t="str">
        <f aca="false">IF(J135="","",IF(J135&gt;=9,"Promoter",IF(J135&gt;=7,"Passive","Detractor")))</f>
        <v/>
      </c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1" t="str">
        <f aca="false">IF(OR(K135="Detractor",COUNTIF(M135:Y135,"&lt;=2")&gt;0,AA135="Yes"),"ALERT","")</f>
        <v/>
      </c>
    </row>
    <row r="136" customFormat="false" ht="15" hidden="false" customHeight="false" outlineLevel="0" collapsed="false">
      <c r="A136" s="10"/>
      <c r="B136" s="13"/>
      <c r="C136" s="11" t="str">
        <f aca="false">IF(B136="","",TEXT(B136,"yyyy-mm"))</f>
        <v/>
      </c>
      <c r="D136" s="10"/>
      <c r="E136" s="10"/>
      <c r="F136" s="10"/>
      <c r="G136" s="10"/>
      <c r="H136" s="10"/>
      <c r="I136" s="10"/>
      <c r="J136" s="10"/>
      <c r="K136" s="11" t="str">
        <f aca="false">IF(J136="","",IF(J136&gt;=9,"Promoter",IF(J136&gt;=7,"Passive","Detractor")))</f>
        <v/>
      </c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1" t="str">
        <f aca="false">IF(OR(K136="Detractor",COUNTIF(M136:Y136,"&lt;=2")&gt;0,AA136="Yes"),"ALERT","")</f>
        <v/>
      </c>
    </row>
    <row r="137" customFormat="false" ht="15" hidden="false" customHeight="false" outlineLevel="0" collapsed="false">
      <c r="A137" s="10"/>
      <c r="B137" s="13"/>
      <c r="C137" s="11" t="str">
        <f aca="false">IF(B137="","",TEXT(B137,"yyyy-mm"))</f>
        <v/>
      </c>
      <c r="D137" s="10"/>
      <c r="E137" s="10"/>
      <c r="F137" s="10"/>
      <c r="G137" s="10"/>
      <c r="H137" s="10"/>
      <c r="I137" s="10"/>
      <c r="J137" s="10"/>
      <c r="K137" s="11" t="str">
        <f aca="false">IF(J137="","",IF(J137&gt;=9,"Promoter",IF(J137&gt;=7,"Passive","Detractor")))</f>
        <v/>
      </c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1" t="str">
        <f aca="false">IF(OR(K137="Detractor",COUNTIF(M137:Y137,"&lt;=2")&gt;0,AA137="Yes"),"ALERT","")</f>
        <v/>
      </c>
    </row>
    <row r="138" customFormat="false" ht="15" hidden="false" customHeight="false" outlineLevel="0" collapsed="false">
      <c r="A138" s="10"/>
      <c r="B138" s="13"/>
      <c r="C138" s="11" t="str">
        <f aca="false">IF(B138="","",TEXT(B138,"yyyy-mm"))</f>
        <v/>
      </c>
      <c r="D138" s="10"/>
      <c r="E138" s="10"/>
      <c r="F138" s="10"/>
      <c r="G138" s="10"/>
      <c r="H138" s="10"/>
      <c r="I138" s="10"/>
      <c r="J138" s="10"/>
      <c r="K138" s="11" t="str">
        <f aca="false">IF(J138="","",IF(J138&gt;=9,"Promoter",IF(J138&gt;=7,"Passive","Detractor")))</f>
        <v/>
      </c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1" t="str">
        <f aca="false">IF(OR(K138="Detractor",COUNTIF(M138:Y138,"&lt;=2")&gt;0,AA138="Yes"),"ALERT","")</f>
        <v/>
      </c>
    </row>
    <row r="139" customFormat="false" ht="15" hidden="false" customHeight="false" outlineLevel="0" collapsed="false">
      <c r="A139" s="10"/>
      <c r="B139" s="13"/>
      <c r="C139" s="11" t="str">
        <f aca="false">IF(B139="","",TEXT(B139,"yyyy-mm"))</f>
        <v/>
      </c>
      <c r="D139" s="10"/>
      <c r="E139" s="10"/>
      <c r="F139" s="10"/>
      <c r="G139" s="10"/>
      <c r="H139" s="10"/>
      <c r="I139" s="10"/>
      <c r="J139" s="10"/>
      <c r="K139" s="11" t="str">
        <f aca="false">IF(J139="","",IF(J139&gt;=9,"Promoter",IF(J139&gt;=7,"Passive","Detractor")))</f>
        <v/>
      </c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1" t="str">
        <f aca="false">IF(OR(K139="Detractor",COUNTIF(M139:Y139,"&lt;=2")&gt;0,AA139="Yes"),"ALERT","")</f>
        <v/>
      </c>
    </row>
    <row r="140" customFormat="false" ht="15" hidden="false" customHeight="false" outlineLevel="0" collapsed="false">
      <c r="A140" s="10"/>
      <c r="B140" s="13"/>
      <c r="C140" s="11" t="str">
        <f aca="false">IF(B140="","",TEXT(B140,"yyyy-mm"))</f>
        <v/>
      </c>
      <c r="D140" s="10"/>
      <c r="E140" s="10"/>
      <c r="F140" s="10"/>
      <c r="G140" s="10"/>
      <c r="H140" s="10"/>
      <c r="I140" s="10"/>
      <c r="J140" s="10"/>
      <c r="K140" s="11" t="str">
        <f aca="false">IF(J140="","",IF(J140&gt;=9,"Promoter",IF(J140&gt;=7,"Passive","Detractor")))</f>
        <v/>
      </c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1" t="str">
        <f aca="false">IF(OR(K140="Detractor",COUNTIF(M140:Y140,"&lt;=2")&gt;0,AA140="Yes"),"ALERT","")</f>
        <v/>
      </c>
    </row>
    <row r="141" customFormat="false" ht="15" hidden="false" customHeight="false" outlineLevel="0" collapsed="false">
      <c r="A141" s="10"/>
      <c r="B141" s="13"/>
      <c r="C141" s="11" t="str">
        <f aca="false">IF(B141="","",TEXT(B141,"yyyy-mm"))</f>
        <v/>
      </c>
      <c r="D141" s="10"/>
      <c r="E141" s="10"/>
      <c r="F141" s="10"/>
      <c r="G141" s="10"/>
      <c r="H141" s="10"/>
      <c r="I141" s="10"/>
      <c r="J141" s="10"/>
      <c r="K141" s="11" t="str">
        <f aca="false">IF(J141="","",IF(J141&gt;=9,"Promoter",IF(J141&gt;=7,"Passive","Detractor")))</f>
        <v/>
      </c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1" t="str">
        <f aca="false">IF(OR(K141="Detractor",COUNTIF(M141:Y141,"&lt;=2")&gt;0,AA141="Yes"),"ALERT","")</f>
        <v/>
      </c>
    </row>
    <row r="142" customFormat="false" ht="15" hidden="false" customHeight="false" outlineLevel="0" collapsed="false">
      <c r="A142" s="10"/>
      <c r="B142" s="13"/>
      <c r="C142" s="11" t="str">
        <f aca="false">IF(B142="","",TEXT(B142,"yyyy-mm"))</f>
        <v/>
      </c>
      <c r="D142" s="10"/>
      <c r="E142" s="10"/>
      <c r="F142" s="10"/>
      <c r="G142" s="10"/>
      <c r="H142" s="10"/>
      <c r="I142" s="10"/>
      <c r="J142" s="10"/>
      <c r="K142" s="11" t="str">
        <f aca="false">IF(J142="","",IF(J142&gt;=9,"Promoter",IF(J142&gt;=7,"Passive","Detractor")))</f>
        <v/>
      </c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1" t="str">
        <f aca="false">IF(OR(K142="Detractor",COUNTIF(M142:Y142,"&lt;=2")&gt;0,AA142="Yes"),"ALERT","")</f>
        <v/>
      </c>
    </row>
    <row r="143" customFormat="false" ht="15" hidden="false" customHeight="false" outlineLevel="0" collapsed="false">
      <c r="A143" s="10"/>
      <c r="B143" s="13"/>
      <c r="C143" s="11" t="str">
        <f aca="false">IF(B143="","",TEXT(B143,"yyyy-mm"))</f>
        <v/>
      </c>
      <c r="D143" s="10"/>
      <c r="E143" s="10"/>
      <c r="F143" s="10"/>
      <c r="G143" s="10"/>
      <c r="H143" s="10"/>
      <c r="I143" s="10"/>
      <c r="J143" s="10"/>
      <c r="K143" s="11" t="str">
        <f aca="false">IF(J143="","",IF(J143&gt;=9,"Promoter",IF(J143&gt;=7,"Passive","Detractor")))</f>
        <v/>
      </c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1" t="str">
        <f aca="false">IF(OR(K143="Detractor",COUNTIF(M143:Y143,"&lt;=2")&gt;0,AA143="Yes"),"ALERT","")</f>
        <v/>
      </c>
    </row>
    <row r="144" customFormat="false" ht="15" hidden="false" customHeight="false" outlineLevel="0" collapsed="false">
      <c r="A144" s="10"/>
      <c r="B144" s="13"/>
      <c r="C144" s="11" t="str">
        <f aca="false">IF(B144="","",TEXT(B144,"yyyy-mm"))</f>
        <v/>
      </c>
      <c r="D144" s="10"/>
      <c r="E144" s="10"/>
      <c r="F144" s="10"/>
      <c r="G144" s="10"/>
      <c r="H144" s="10"/>
      <c r="I144" s="10"/>
      <c r="J144" s="10"/>
      <c r="K144" s="11" t="str">
        <f aca="false">IF(J144="","",IF(J144&gt;=9,"Promoter",IF(J144&gt;=7,"Passive","Detractor")))</f>
        <v/>
      </c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1" t="str">
        <f aca="false">IF(OR(K144="Detractor",COUNTIF(M144:Y144,"&lt;=2")&gt;0,AA144="Yes"),"ALERT","")</f>
        <v/>
      </c>
    </row>
    <row r="145" customFormat="false" ht="15" hidden="false" customHeight="false" outlineLevel="0" collapsed="false">
      <c r="A145" s="10"/>
      <c r="B145" s="13"/>
      <c r="C145" s="11" t="str">
        <f aca="false">IF(B145="","",TEXT(B145,"yyyy-mm"))</f>
        <v/>
      </c>
      <c r="D145" s="10"/>
      <c r="E145" s="10"/>
      <c r="F145" s="10"/>
      <c r="G145" s="10"/>
      <c r="H145" s="10"/>
      <c r="I145" s="10"/>
      <c r="J145" s="10"/>
      <c r="K145" s="11" t="str">
        <f aca="false">IF(J145="","",IF(J145&gt;=9,"Promoter",IF(J145&gt;=7,"Passive","Detractor")))</f>
        <v/>
      </c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1" t="str">
        <f aca="false">IF(OR(K145="Detractor",COUNTIF(M145:Y145,"&lt;=2")&gt;0,AA145="Yes"),"ALERT","")</f>
        <v/>
      </c>
    </row>
    <row r="146" customFormat="false" ht="15" hidden="false" customHeight="false" outlineLevel="0" collapsed="false">
      <c r="A146" s="10"/>
      <c r="B146" s="13"/>
      <c r="C146" s="11" t="str">
        <f aca="false">IF(B146="","",TEXT(B146,"yyyy-mm"))</f>
        <v/>
      </c>
      <c r="D146" s="10"/>
      <c r="E146" s="10"/>
      <c r="F146" s="10"/>
      <c r="G146" s="10"/>
      <c r="H146" s="10"/>
      <c r="I146" s="10"/>
      <c r="J146" s="10"/>
      <c r="K146" s="11" t="str">
        <f aca="false">IF(J146="","",IF(J146&gt;=9,"Promoter",IF(J146&gt;=7,"Passive","Detractor")))</f>
        <v/>
      </c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1" t="str">
        <f aca="false">IF(OR(K146="Detractor",COUNTIF(M146:Y146,"&lt;=2")&gt;0,AA146="Yes"),"ALERT","")</f>
        <v/>
      </c>
    </row>
    <row r="147" customFormat="false" ht="15" hidden="false" customHeight="false" outlineLevel="0" collapsed="false">
      <c r="A147" s="10"/>
      <c r="B147" s="13"/>
      <c r="C147" s="11" t="str">
        <f aca="false">IF(B147="","",TEXT(B147,"yyyy-mm"))</f>
        <v/>
      </c>
      <c r="D147" s="10"/>
      <c r="E147" s="10"/>
      <c r="F147" s="10"/>
      <c r="G147" s="10"/>
      <c r="H147" s="10"/>
      <c r="I147" s="10"/>
      <c r="J147" s="10"/>
      <c r="K147" s="11" t="str">
        <f aca="false">IF(J147="","",IF(J147&gt;=9,"Promoter",IF(J147&gt;=7,"Passive","Detractor")))</f>
        <v/>
      </c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1" t="str">
        <f aca="false">IF(OR(K147="Detractor",COUNTIF(M147:Y147,"&lt;=2")&gt;0,AA147="Yes"),"ALERT","")</f>
        <v/>
      </c>
    </row>
    <row r="148" customFormat="false" ht="15" hidden="false" customHeight="false" outlineLevel="0" collapsed="false">
      <c r="A148" s="10"/>
      <c r="B148" s="13"/>
      <c r="C148" s="11" t="str">
        <f aca="false">IF(B148="","",TEXT(B148,"yyyy-mm"))</f>
        <v/>
      </c>
      <c r="D148" s="10"/>
      <c r="E148" s="10"/>
      <c r="F148" s="10"/>
      <c r="G148" s="10"/>
      <c r="H148" s="10"/>
      <c r="I148" s="10"/>
      <c r="J148" s="10"/>
      <c r="K148" s="11" t="str">
        <f aca="false">IF(J148="","",IF(J148&gt;=9,"Promoter",IF(J148&gt;=7,"Passive","Detractor")))</f>
        <v/>
      </c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1" t="str">
        <f aca="false">IF(OR(K148="Detractor",COUNTIF(M148:Y148,"&lt;=2")&gt;0,AA148="Yes"),"ALERT","")</f>
        <v/>
      </c>
    </row>
    <row r="149" customFormat="false" ht="15" hidden="false" customHeight="false" outlineLevel="0" collapsed="false">
      <c r="A149" s="10"/>
      <c r="B149" s="13"/>
      <c r="C149" s="11" t="str">
        <f aca="false">IF(B149="","",TEXT(B149,"yyyy-mm"))</f>
        <v/>
      </c>
      <c r="D149" s="10"/>
      <c r="E149" s="10"/>
      <c r="F149" s="10"/>
      <c r="G149" s="10"/>
      <c r="H149" s="10"/>
      <c r="I149" s="10"/>
      <c r="J149" s="10"/>
      <c r="K149" s="11" t="str">
        <f aca="false">IF(J149="","",IF(J149&gt;=9,"Promoter",IF(J149&gt;=7,"Passive","Detractor")))</f>
        <v/>
      </c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1" t="str">
        <f aca="false">IF(OR(K149="Detractor",COUNTIF(M149:Y149,"&lt;=2")&gt;0,AA149="Yes"),"ALERT","")</f>
        <v/>
      </c>
    </row>
    <row r="150" customFormat="false" ht="15" hidden="false" customHeight="false" outlineLevel="0" collapsed="false">
      <c r="A150" s="10"/>
      <c r="B150" s="13"/>
      <c r="C150" s="11" t="str">
        <f aca="false">IF(B150="","",TEXT(B150,"yyyy-mm"))</f>
        <v/>
      </c>
      <c r="D150" s="10"/>
      <c r="E150" s="10"/>
      <c r="F150" s="10"/>
      <c r="G150" s="10"/>
      <c r="H150" s="10"/>
      <c r="I150" s="10"/>
      <c r="J150" s="10"/>
      <c r="K150" s="11" t="str">
        <f aca="false">IF(J150="","",IF(J150&gt;=9,"Promoter",IF(J150&gt;=7,"Passive","Detractor")))</f>
        <v/>
      </c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1" t="str">
        <f aca="false">IF(OR(K150="Detractor",COUNTIF(M150:Y150,"&lt;=2")&gt;0,AA150="Yes"),"ALERT","")</f>
        <v/>
      </c>
    </row>
    <row r="151" customFormat="false" ht="15" hidden="false" customHeight="false" outlineLevel="0" collapsed="false">
      <c r="A151" s="10"/>
      <c r="B151" s="13"/>
      <c r="C151" s="11" t="str">
        <f aca="false">IF(B151="","",TEXT(B151,"yyyy-mm"))</f>
        <v/>
      </c>
      <c r="D151" s="10"/>
      <c r="E151" s="10"/>
      <c r="F151" s="10"/>
      <c r="G151" s="10"/>
      <c r="H151" s="10"/>
      <c r="I151" s="10"/>
      <c r="J151" s="10"/>
      <c r="K151" s="11" t="str">
        <f aca="false">IF(J151="","",IF(J151&gt;=9,"Promoter",IF(J151&gt;=7,"Passive","Detractor")))</f>
        <v/>
      </c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1" t="str">
        <f aca="false">IF(OR(K151="Detractor",COUNTIF(M151:Y151,"&lt;=2")&gt;0,AA151="Yes"),"ALERT","")</f>
        <v/>
      </c>
    </row>
    <row r="152" customFormat="false" ht="15" hidden="false" customHeight="false" outlineLevel="0" collapsed="false">
      <c r="A152" s="10"/>
      <c r="B152" s="13"/>
      <c r="C152" s="11" t="str">
        <f aca="false">IF(B152="","",TEXT(B152,"yyyy-mm"))</f>
        <v/>
      </c>
      <c r="D152" s="10"/>
      <c r="E152" s="10"/>
      <c r="F152" s="10"/>
      <c r="G152" s="10"/>
      <c r="H152" s="10"/>
      <c r="I152" s="10"/>
      <c r="J152" s="10"/>
      <c r="K152" s="11" t="str">
        <f aca="false">IF(J152="","",IF(J152&gt;=9,"Promoter",IF(J152&gt;=7,"Passive","Detractor")))</f>
        <v/>
      </c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1" t="str">
        <f aca="false">IF(OR(K152="Detractor",COUNTIF(M152:Y152,"&lt;=2")&gt;0,AA152="Yes"),"ALERT","")</f>
        <v/>
      </c>
    </row>
    <row r="153" customFormat="false" ht="15" hidden="false" customHeight="false" outlineLevel="0" collapsed="false">
      <c r="A153" s="10"/>
      <c r="B153" s="13"/>
      <c r="C153" s="11" t="str">
        <f aca="false">IF(B153="","",TEXT(B153,"yyyy-mm"))</f>
        <v/>
      </c>
      <c r="D153" s="10"/>
      <c r="E153" s="10"/>
      <c r="F153" s="10"/>
      <c r="G153" s="10"/>
      <c r="H153" s="10"/>
      <c r="I153" s="10"/>
      <c r="J153" s="10"/>
      <c r="K153" s="11" t="str">
        <f aca="false">IF(J153="","",IF(J153&gt;=9,"Promoter",IF(J153&gt;=7,"Passive","Detractor")))</f>
        <v/>
      </c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1" t="str">
        <f aca="false">IF(OR(K153="Detractor",COUNTIF(M153:Y153,"&lt;=2")&gt;0,AA153="Yes"),"ALERT","")</f>
        <v/>
      </c>
    </row>
    <row r="154" customFormat="false" ht="15" hidden="false" customHeight="false" outlineLevel="0" collapsed="false">
      <c r="A154" s="10"/>
      <c r="B154" s="13"/>
      <c r="C154" s="11" t="str">
        <f aca="false">IF(B154="","",TEXT(B154,"yyyy-mm"))</f>
        <v/>
      </c>
      <c r="D154" s="10"/>
      <c r="E154" s="10"/>
      <c r="F154" s="10"/>
      <c r="G154" s="10"/>
      <c r="H154" s="10"/>
      <c r="I154" s="10"/>
      <c r="J154" s="10"/>
      <c r="K154" s="11" t="str">
        <f aca="false">IF(J154="","",IF(J154&gt;=9,"Promoter",IF(J154&gt;=7,"Passive","Detractor")))</f>
        <v/>
      </c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1" t="str">
        <f aca="false">IF(OR(K154="Detractor",COUNTIF(M154:Y154,"&lt;=2")&gt;0,AA154="Yes"),"ALERT","")</f>
        <v/>
      </c>
    </row>
    <row r="155" customFormat="false" ht="15" hidden="false" customHeight="false" outlineLevel="0" collapsed="false">
      <c r="A155" s="10"/>
      <c r="B155" s="13"/>
      <c r="C155" s="11" t="str">
        <f aca="false">IF(B155="","",TEXT(B155,"yyyy-mm"))</f>
        <v/>
      </c>
      <c r="D155" s="10"/>
      <c r="E155" s="10"/>
      <c r="F155" s="10"/>
      <c r="G155" s="10"/>
      <c r="H155" s="10"/>
      <c r="I155" s="10"/>
      <c r="J155" s="10"/>
      <c r="K155" s="11" t="str">
        <f aca="false">IF(J155="","",IF(J155&gt;=9,"Promoter",IF(J155&gt;=7,"Passive","Detractor")))</f>
        <v/>
      </c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1" t="str">
        <f aca="false">IF(OR(K155="Detractor",COUNTIF(M155:Y155,"&lt;=2")&gt;0,AA155="Yes"),"ALERT","")</f>
        <v/>
      </c>
    </row>
    <row r="156" customFormat="false" ht="15" hidden="false" customHeight="false" outlineLevel="0" collapsed="false">
      <c r="A156" s="10"/>
      <c r="B156" s="13"/>
      <c r="C156" s="11" t="str">
        <f aca="false">IF(B156="","",TEXT(B156,"yyyy-mm"))</f>
        <v/>
      </c>
      <c r="D156" s="10"/>
      <c r="E156" s="10"/>
      <c r="F156" s="10"/>
      <c r="G156" s="10"/>
      <c r="H156" s="10"/>
      <c r="I156" s="10"/>
      <c r="J156" s="10"/>
      <c r="K156" s="11" t="str">
        <f aca="false">IF(J156="","",IF(J156&gt;=9,"Promoter",IF(J156&gt;=7,"Passive","Detractor")))</f>
        <v/>
      </c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1" t="str">
        <f aca="false">IF(OR(K156="Detractor",COUNTIF(M156:Y156,"&lt;=2")&gt;0,AA156="Yes"),"ALERT","")</f>
        <v/>
      </c>
    </row>
    <row r="157" customFormat="false" ht="15" hidden="false" customHeight="false" outlineLevel="0" collapsed="false">
      <c r="A157" s="10"/>
      <c r="B157" s="13"/>
      <c r="C157" s="11" t="str">
        <f aca="false">IF(B157="","",TEXT(B157,"yyyy-mm"))</f>
        <v/>
      </c>
      <c r="D157" s="10"/>
      <c r="E157" s="10"/>
      <c r="F157" s="10"/>
      <c r="G157" s="10"/>
      <c r="H157" s="10"/>
      <c r="I157" s="10"/>
      <c r="J157" s="10"/>
      <c r="K157" s="11" t="str">
        <f aca="false">IF(J157="","",IF(J157&gt;=9,"Promoter",IF(J157&gt;=7,"Passive","Detractor")))</f>
        <v/>
      </c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1" t="str">
        <f aca="false">IF(OR(K157="Detractor",COUNTIF(M157:Y157,"&lt;=2")&gt;0,AA157="Yes"),"ALERT","")</f>
        <v/>
      </c>
    </row>
    <row r="158" customFormat="false" ht="15" hidden="false" customHeight="false" outlineLevel="0" collapsed="false">
      <c r="A158" s="10"/>
      <c r="B158" s="13"/>
      <c r="C158" s="11" t="str">
        <f aca="false">IF(B158="","",TEXT(B158,"yyyy-mm"))</f>
        <v/>
      </c>
      <c r="D158" s="10"/>
      <c r="E158" s="10"/>
      <c r="F158" s="10"/>
      <c r="G158" s="10"/>
      <c r="H158" s="10"/>
      <c r="I158" s="10"/>
      <c r="J158" s="10"/>
      <c r="K158" s="11" t="str">
        <f aca="false">IF(J158="","",IF(J158&gt;=9,"Promoter",IF(J158&gt;=7,"Passive","Detractor")))</f>
        <v/>
      </c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1" t="str">
        <f aca="false">IF(OR(K158="Detractor",COUNTIF(M158:Y158,"&lt;=2")&gt;0,AA158="Yes"),"ALERT","")</f>
        <v/>
      </c>
    </row>
    <row r="159" customFormat="false" ht="15" hidden="false" customHeight="false" outlineLevel="0" collapsed="false">
      <c r="A159" s="10"/>
      <c r="B159" s="13"/>
      <c r="C159" s="11" t="str">
        <f aca="false">IF(B159="","",TEXT(B159,"yyyy-mm"))</f>
        <v/>
      </c>
      <c r="D159" s="10"/>
      <c r="E159" s="10"/>
      <c r="F159" s="10"/>
      <c r="G159" s="10"/>
      <c r="H159" s="10"/>
      <c r="I159" s="10"/>
      <c r="J159" s="10"/>
      <c r="K159" s="11" t="str">
        <f aca="false">IF(J159="","",IF(J159&gt;=9,"Promoter",IF(J159&gt;=7,"Passive","Detractor")))</f>
        <v/>
      </c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1" t="str">
        <f aca="false">IF(OR(K159="Detractor",COUNTIF(M159:Y159,"&lt;=2")&gt;0,AA159="Yes"),"ALERT","")</f>
        <v/>
      </c>
    </row>
    <row r="160" customFormat="false" ht="15" hidden="false" customHeight="false" outlineLevel="0" collapsed="false">
      <c r="A160" s="10"/>
      <c r="B160" s="13"/>
      <c r="C160" s="11" t="str">
        <f aca="false">IF(B160="","",TEXT(B160,"yyyy-mm"))</f>
        <v/>
      </c>
      <c r="D160" s="10"/>
      <c r="E160" s="10"/>
      <c r="F160" s="10"/>
      <c r="G160" s="10"/>
      <c r="H160" s="10"/>
      <c r="I160" s="10"/>
      <c r="J160" s="10"/>
      <c r="K160" s="11" t="str">
        <f aca="false">IF(J160="","",IF(J160&gt;=9,"Promoter",IF(J160&gt;=7,"Passive","Detractor")))</f>
        <v/>
      </c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1" t="str">
        <f aca="false">IF(OR(K160="Detractor",COUNTIF(M160:Y160,"&lt;=2")&gt;0,AA160="Yes"),"ALERT","")</f>
        <v/>
      </c>
    </row>
    <row r="161" customFormat="false" ht="15" hidden="false" customHeight="false" outlineLevel="0" collapsed="false">
      <c r="A161" s="10"/>
      <c r="B161" s="13"/>
      <c r="C161" s="11" t="str">
        <f aca="false">IF(B161="","",TEXT(B161,"yyyy-mm"))</f>
        <v/>
      </c>
      <c r="D161" s="10"/>
      <c r="E161" s="10"/>
      <c r="F161" s="10"/>
      <c r="G161" s="10"/>
      <c r="H161" s="10"/>
      <c r="I161" s="10"/>
      <c r="J161" s="10"/>
      <c r="K161" s="11" t="str">
        <f aca="false">IF(J161="","",IF(J161&gt;=9,"Promoter",IF(J161&gt;=7,"Passive","Detractor")))</f>
        <v/>
      </c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1" t="str">
        <f aca="false">IF(OR(K161="Detractor",COUNTIF(M161:Y161,"&lt;=2")&gt;0,AA161="Yes"),"ALERT","")</f>
        <v/>
      </c>
    </row>
    <row r="162" customFormat="false" ht="15" hidden="false" customHeight="false" outlineLevel="0" collapsed="false">
      <c r="A162" s="10"/>
      <c r="B162" s="13"/>
      <c r="C162" s="11" t="str">
        <f aca="false">IF(B162="","",TEXT(B162,"yyyy-mm"))</f>
        <v/>
      </c>
      <c r="D162" s="10"/>
      <c r="E162" s="10"/>
      <c r="F162" s="10"/>
      <c r="G162" s="10"/>
      <c r="H162" s="10"/>
      <c r="I162" s="10"/>
      <c r="J162" s="10"/>
      <c r="K162" s="11" t="str">
        <f aca="false">IF(J162="","",IF(J162&gt;=9,"Promoter",IF(J162&gt;=7,"Passive","Detractor")))</f>
        <v/>
      </c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1" t="str">
        <f aca="false">IF(OR(K162="Detractor",COUNTIF(M162:Y162,"&lt;=2")&gt;0,AA162="Yes"),"ALERT","")</f>
        <v/>
      </c>
    </row>
    <row r="163" customFormat="false" ht="15" hidden="false" customHeight="false" outlineLevel="0" collapsed="false">
      <c r="A163" s="10"/>
      <c r="B163" s="13"/>
      <c r="C163" s="11" t="str">
        <f aca="false">IF(B163="","",TEXT(B163,"yyyy-mm"))</f>
        <v/>
      </c>
      <c r="D163" s="10"/>
      <c r="E163" s="10"/>
      <c r="F163" s="10"/>
      <c r="G163" s="10"/>
      <c r="H163" s="10"/>
      <c r="I163" s="10"/>
      <c r="J163" s="10"/>
      <c r="K163" s="11" t="str">
        <f aca="false">IF(J163="","",IF(J163&gt;=9,"Promoter",IF(J163&gt;=7,"Passive","Detractor")))</f>
        <v/>
      </c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1" t="str">
        <f aca="false">IF(OR(K163="Detractor",COUNTIF(M163:Y163,"&lt;=2")&gt;0,AA163="Yes"),"ALERT","")</f>
        <v/>
      </c>
    </row>
    <row r="164" customFormat="false" ht="15" hidden="false" customHeight="false" outlineLevel="0" collapsed="false">
      <c r="A164" s="10"/>
      <c r="B164" s="13"/>
      <c r="C164" s="11" t="str">
        <f aca="false">IF(B164="","",TEXT(B164,"yyyy-mm"))</f>
        <v/>
      </c>
      <c r="D164" s="10"/>
      <c r="E164" s="10"/>
      <c r="F164" s="10"/>
      <c r="G164" s="10"/>
      <c r="H164" s="10"/>
      <c r="I164" s="10"/>
      <c r="J164" s="10"/>
      <c r="K164" s="11" t="str">
        <f aca="false">IF(J164="","",IF(J164&gt;=9,"Promoter",IF(J164&gt;=7,"Passive","Detractor")))</f>
        <v/>
      </c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1" t="str">
        <f aca="false">IF(OR(K164="Detractor",COUNTIF(M164:Y164,"&lt;=2")&gt;0,AA164="Yes"),"ALERT","")</f>
        <v/>
      </c>
    </row>
    <row r="165" customFormat="false" ht="15" hidden="false" customHeight="false" outlineLevel="0" collapsed="false">
      <c r="A165" s="10"/>
      <c r="B165" s="13"/>
      <c r="C165" s="11" t="str">
        <f aca="false">IF(B165="","",TEXT(B165,"yyyy-mm"))</f>
        <v/>
      </c>
      <c r="D165" s="10"/>
      <c r="E165" s="10"/>
      <c r="F165" s="10"/>
      <c r="G165" s="10"/>
      <c r="H165" s="10"/>
      <c r="I165" s="10"/>
      <c r="J165" s="10"/>
      <c r="K165" s="11" t="str">
        <f aca="false">IF(J165="","",IF(J165&gt;=9,"Promoter",IF(J165&gt;=7,"Passive","Detractor")))</f>
        <v/>
      </c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1" t="str">
        <f aca="false">IF(OR(K165="Detractor",COUNTIF(M165:Y165,"&lt;=2")&gt;0,AA165="Yes"),"ALERT","")</f>
        <v/>
      </c>
    </row>
    <row r="166" customFormat="false" ht="15" hidden="false" customHeight="false" outlineLevel="0" collapsed="false">
      <c r="A166" s="10"/>
      <c r="B166" s="13"/>
      <c r="C166" s="11" t="str">
        <f aca="false">IF(B166="","",TEXT(B166,"yyyy-mm"))</f>
        <v/>
      </c>
      <c r="D166" s="10"/>
      <c r="E166" s="10"/>
      <c r="F166" s="10"/>
      <c r="G166" s="10"/>
      <c r="H166" s="10"/>
      <c r="I166" s="10"/>
      <c r="J166" s="10"/>
      <c r="K166" s="11" t="str">
        <f aca="false">IF(J166="","",IF(J166&gt;=9,"Promoter",IF(J166&gt;=7,"Passive","Detractor")))</f>
        <v/>
      </c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1" t="str">
        <f aca="false">IF(OR(K166="Detractor",COUNTIF(M166:Y166,"&lt;=2")&gt;0,AA166="Yes"),"ALERT","")</f>
        <v/>
      </c>
    </row>
    <row r="167" customFormat="false" ht="15" hidden="false" customHeight="false" outlineLevel="0" collapsed="false">
      <c r="A167" s="10"/>
      <c r="B167" s="13"/>
      <c r="C167" s="11" t="str">
        <f aca="false">IF(B167="","",TEXT(B167,"yyyy-mm"))</f>
        <v/>
      </c>
      <c r="D167" s="10"/>
      <c r="E167" s="10"/>
      <c r="F167" s="10"/>
      <c r="G167" s="10"/>
      <c r="H167" s="10"/>
      <c r="I167" s="10"/>
      <c r="J167" s="10"/>
      <c r="K167" s="11" t="str">
        <f aca="false">IF(J167="","",IF(J167&gt;=9,"Promoter",IF(J167&gt;=7,"Passive","Detractor")))</f>
        <v/>
      </c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1" t="str">
        <f aca="false">IF(OR(K167="Detractor",COUNTIF(M167:Y167,"&lt;=2")&gt;0,AA167="Yes"),"ALERT","")</f>
        <v/>
      </c>
    </row>
    <row r="168" customFormat="false" ht="15" hidden="false" customHeight="false" outlineLevel="0" collapsed="false">
      <c r="A168" s="10"/>
      <c r="B168" s="13"/>
      <c r="C168" s="11" t="str">
        <f aca="false">IF(B168="","",TEXT(B168,"yyyy-mm"))</f>
        <v/>
      </c>
      <c r="D168" s="10"/>
      <c r="E168" s="10"/>
      <c r="F168" s="10"/>
      <c r="G168" s="10"/>
      <c r="H168" s="10"/>
      <c r="I168" s="10"/>
      <c r="J168" s="10"/>
      <c r="K168" s="11" t="str">
        <f aca="false">IF(J168="","",IF(J168&gt;=9,"Promoter",IF(J168&gt;=7,"Passive","Detractor")))</f>
        <v/>
      </c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1" t="str">
        <f aca="false">IF(OR(K168="Detractor",COUNTIF(M168:Y168,"&lt;=2")&gt;0,AA168="Yes"),"ALERT","")</f>
        <v/>
      </c>
    </row>
    <row r="169" customFormat="false" ht="15" hidden="false" customHeight="false" outlineLevel="0" collapsed="false">
      <c r="A169" s="10"/>
      <c r="B169" s="13"/>
      <c r="C169" s="11" t="str">
        <f aca="false">IF(B169="","",TEXT(B169,"yyyy-mm"))</f>
        <v/>
      </c>
      <c r="D169" s="10"/>
      <c r="E169" s="10"/>
      <c r="F169" s="10"/>
      <c r="G169" s="10"/>
      <c r="H169" s="10"/>
      <c r="I169" s="10"/>
      <c r="J169" s="10"/>
      <c r="K169" s="11" t="str">
        <f aca="false">IF(J169="","",IF(J169&gt;=9,"Promoter",IF(J169&gt;=7,"Passive","Detractor")))</f>
        <v/>
      </c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1" t="str">
        <f aca="false">IF(OR(K169="Detractor",COUNTIF(M169:Y169,"&lt;=2")&gt;0,AA169="Yes"),"ALERT","")</f>
        <v/>
      </c>
    </row>
    <row r="170" customFormat="false" ht="15" hidden="false" customHeight="false" outlineLevel="0" collapsed="false">
      <c r="A170" s="10"/>
      <c r="B170" s="13"/>
      <c r="C170" s="11" t="str">
        <f aca="false">IF(B170="","",TEXT(B170,"yyyy-mm"))</f>
        <v/>
      </c>
      <c r="D170" s="10"/>
      <c r="E170" s="10"/>
      <c r="F170" s="10"/>
      <c r="G170" s="10"/>
      <c r="H170" s="10"/>
      <c r="I170" s="10"/>
      <c r="J170" s="10"/>
      <c r="K170" s="11" t="str">
        <f aca="false">IF(J170="","",IF(J170&gt;=9,"Promoter",IF(J170&gt;=7,"Passive","Detractor")))</f>
        <v/>
      </c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1" t="str">
        <f aca="false">IF(OR(K170="Detractor",COUNTIF(M170:Y170,"&lt;=2")&gt;0,AA170="Yes"),"ALERT","")</f>
        <v/>
      </c>
    </row>
    <row r="171" customFormat="false" ht="15" hidden="false" customHeight="false" outlineLevel="0" collapsed="false">
      <c r="A171" s="10"/>
      <c r="B171" s="13"/>
      <c r="C171" s="11" t="str">
        <f aca="false">IF(B171="","",TEXT(B171,"yyyy-mm"))</f>
        <v/>
      </c>
      <c r="D171" s="10"/>
      <c r="E171" s="10"/>
      <c r="F171" s="10"/>
      <c r="G171" s="10"/>
      <c r="H171" s="10"/>
      <c r="I171" s="10"/>
      <c r="J171" s="10"/>
      <c r="K171" s="11" t="str">
        <f aca="false">IF(J171="","",IF(J171&gt;=9,"Promoter",IF(J171&gt;=7,"Passive","Detractor")))</f>
        <v/>
      </c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1" t="str">
        <f aca="false">IF(OR(K171="Detractor",COUNTIF(M171:Y171,"&lt;=2")&gt;0,AA171="Yes"),"ALERT","")</f>
        <v/>
      </c>
    </row>
    <row r="172" customFormat="false" ht="15" hidden="false" customHeight="false" outlineLevel="0" collapsed="false">
      <c r="A172" s="10"/>
      <c r="B172" s="13"/>
      <c r="C172" s="11" t="str">
        <f aca="false">IF(B172="","",TEXT(B172,"yyyy-mm"))</f>
        <v/>
      </c>
      <c r="D172" s="10"/>
      <c r="E172" s="10"/>
      <c r="F172" s="10"/>
      <c r="G172" s="10"/>
      <c r="H172" s="10"/>
      <c r="I172" s="10"/>
      <c r="J172" s="10"/>
      <c r="K172" s="11" t="str">
        <f aca="false">IF(J172="","",IF(J172&gt;=9,"Promoter",IF(J172&gt;=7,"Passive","Detractor")))</f>
        <v/>
      </c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1" t="str">
        <f aca="false">IF(OR(K172="Detractor",COUNTIF(M172:Y172,"&lt;=2")&gt;0,AA172="Yes"),"ALERT","")</f>
        <v/>
      </c>
    </row>
    <row r="173" customFormat="false" ht="15" hidden="false" customHeight="false" outlineLevel="0" collapsed="false">
      <c r="A173" s="10"/>
      <c r="B173" s="13"/>
      <c r="C173" s="11" t="str">
        <f aca="false">IF(B173="","",TEXT(B173,"yyyy-mm"))</f>
        <v/>
      </c>
      <c r="D173" s="10"/>
      <c r="E173" s="10"/>
      <c r="F173" s="10"/>
      <c r="G173" s="10"/>
      <c r="H173" s="10"/>
      <c r="I173" s="10"/>
      <c r="J173" s="10"/>
      <c r="K173" s="11" t="str">
        <f aca="false">IF(J173="","",IF(J173&gt;=9,"Promoter",IF(J173&gt;=7,"Passive","Detractor")))</f>
        <v/>
      </c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1" t="str">
        <f aca="false">IF(OR(K173="Detractor",COUNTIF(M173:Y173,"&lt;=2")&gt;0,AA173="Yes"),"ALERT","")</f>
        <v/>
      </c>
    </row>
    <row r="174" customFormat="false" ht="15" hidden="false" customHeight="false" outlineLevel="0" collapsed="false">
      <c r="A174" s="10"/>
      <c r="B174" s="13"/>
      <c r="C174" s="11" t="str">
        <f aca="false">IF(B174="","",TEXT(B174,"yyyy-mm"))</f>
        <v/>
      </c>
      <c r="D174" s="10"/>
      <c r="E174" s="10"/>
      <c r="F174" s="10"/>
      <c r="G174" s="10"/>
      <c r="H174" s="10"/>
      <c r="I174" s="10"/>
      <c r="J174" s="10"/>
      <c r="K174" s="11" t="str">
        <f aca="false">IF(J174="","",IF(J174&gt;=9,"Promoter",IF(J174&gt;=7,"Passive","Detractor")))</f>
        <v/>
      </c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1" t="str">
        <f aca="false">IF(OR(K174="Detractor",COUNTIF(M174:Y174,"&lt;=2")&gt;0,AA174="Yes"),"ALERT","")</f>
        <v/>
      </c>
    </row>
    <row r="175" customFormat="false" ht="15" hidden="false" customHeight="false" outlineLevel="0" collapsed="false">
      <c r="A175" s="10"/>
      <c r="B175" s="13"/>
      <c r="C175" s="11" t="str">
        <f aca="false">IF(B175="","",TEXT(B175,"yyyy-mm"))</f>
        <v/>
      </c>
      <c r="D175" s="10"/>
      <c r="E175" s="10"/>
      <c r="F175" s="10"/>
      <c r="G175" s="10"/>
      <c r="H175" s="10"/>
      <c r="I175" s="10"/>
      <c r="J175" s="10"/>
      <c r="K175" s="11" t="str">
        <f aca="false">IF(J175="","",IF(J175&gt;=9,"Promoter",IF(J175&gt;=7,"Passive","Detractor")))</f>
        <v/>
      </c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1" t="str">
        <f aca="false">IF(OR(K175="Detractor",COUNTIF(M175:Y175,"&lt;=2")&gt;0,AA175="Yes"),"ALERT","")</f>
        <v/>
      </c>
    </row>
    <row r="176" customFormat="false" ht="15" hidden="false" customHeight="false" outlineLevel="0" collapsed="false">
      <c r="A176" s="10"/>
      <c r="B176" s="13"/>
      <c r="C176" s="11" t="str">
        <f aca="false">IF(B176="","",TEXT(B176,"yyyy-mm"))</f>
        <v/>
      </c>
      <c r="D176" s="10"/>
      <c r="E176" s="10"/>
      <c r="F176" s="10"/>
      <c r="G176" s="10"/>
      <c r="H176" s="10"/>
      <c r="I176" s="10"/>
      <c r="J176" s="10"/>
      <c r="K176" s="11" t="str">
        <f aca="false">IF(J176="","",IF(J176&gt;=9,"Promoter",IF(J176&gt;=7,"Passive","Detractor")))</f>
        <v/>
      </c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1" t="str">
        <f aca="false">IF(OR(K176="Detractor",COUNTIF(M176:Y176,"&lt;=2")&gt;0,AA176="Yes"),"ALERT","")</f>
        <v/>
      </c>
    </row>
    <row r="177" customFormat="false" ht="15" hidden="false" customHeight="false" outlineLevel="0" collapsed="false">
      <c r="A177" s="10"/>
      <c r="B177" s="13"/>
      <c r="C177" s="11" t="str">
        <f aca="false">IF(B177="","",TEXT(B177,"yyyy-mm"))</f>
        <v/>
      </c>
      <c r="D177" s="10"/>
      <c r="E177" s="10"/>
      <c r="F177" s="10"/>
      <c r="G177" s="10"/>
      <c r="H177" s="10"/>
      <c r="I177" s="10"/>
      <c r="J177" s="10"/>
      <c r="K177" s="11" t="str">
        <f aca="false">IF(J177="","",IF(J177&gt;=9,"Promoter",IF(J177&gt;=7,"Passive","Detractor")))</f>
        <v/>
      </c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1" t="str">
        <f aca="false">IF(OR(K177="Detractor",COUNTIF(M177:Y177,"&lt;=2")&gt;0,AA177="Yes"),"ALERT","")</f>
        <v/>
      </c>
    </row>
    <row r="178" customFormat="false" ht="15" hidden="false" customHeight="false" outlineLevel="0" collapsed="false">
      <c r="A178" s="10"/>
      <c r="B178" s="13"/>
      <c r="C178" s="11" t="str">
        <f aca="false">IF(B178="","",TEXT(B178,"yyyy-mm"))</f>
        <v/>
      </c>
      <c r="D178" s="10"/>
      <c r="E178" s="10"/>
      <c r="F178" s="10"/>
      <c r="G178" s="10"/>
      <c r="H178" s="10"/>
      <c r="I178" s="10"/>
      <c r="J178" s="10"/>
      <c r="K178" s="11" t="str">
        <f aca="false">IF(J178="","",IF(J178&gt;=9,"Promoter",IF(J178&gt;=7,"Passive","Detractor")))</f>
        <v/>
      </c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1" t="str">
        <f aca="false">IF(OR(K178="Detractor",COUNTIF(M178:Y178,"&lt;=2")&gt;0,AA178="Yes"),"ALERT","")</f>
        <v/>
      </c>
    </row>
    <row r="179" customFormat="false" ht="15" hidden="false" customHeight="false" outlineLevel="0" collapsed="false">
      <c r="A179" s="10"/>
      <c r="B179" s="13"/>
      <c r="C179" s="11" t="str">
        <f aca="false">IF(B179="","",TEXT(B179,"yyyy-mm"))</f>
        <v/>
      </c>
      <c r="D179" s="10"/>
      <c r="E179" s="10"/>
      <c r="F179" s="10"/>
      <c r="G179" s="10"/>
      <c r="H179" s="10"/>
      <c r="I179" s="10"/>
      <c r="J179" s="10"/>
      <c r="K179" s="11" t="str">
        <f aca="false">IF(J179="","",IF(J179&gt;=9,"Promoter",IF(J179&gt;=7,"Passive","Detractor")))</f>
        <v/>
      </c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1" t="str">
        <f aca="false">IF(OR(K179="Detractor",COUNTIF(M179:Y179,"&lt;=2")&gt;0,AA179="Yes"),"ALERT","")</f>
        <v/>
      </c>
    </row>
    <row r="180" customFormat="false" ht="15" hidden="false" customHeight="false" outlineLevel="0" collapsed="false">
      <c r="A180" s="10"/>
      <c r="B180" s="13"/>
      <c r="C180" s="11" t="str">
        <f aca="false">IF(B180="","",TEXT(B180,"yyyy-mm"))</f>
        <v/>
      </c>
      <c r="D180" s="10"/>
      <c r="E180" s="10"/>
      <c r="F180" s="10"/>
      <c r="G180" s="10"/>
      <c r="H180" s="10"/>
      <c r="I180" s="10"/>
      <c r="J180" s="10"/>
      <c r="K180" s="11" t="str">
        <f aca="false">IF(J180="","",IF(J180&gt;=9,"Promoter",IF(J180&gt;=7,"Passive","Detractor")))</f>
        <v/>
      </c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1" t="str">
        <f aca="false">IF(OR(K180="Detractor",COUNTIF(M180:Y180,"&lt;=2")&gt;0,AA180="Yes"),"ALERT","")</f>
        <v/>
      </c>
    </row>
    <row r="181" customFormat="false" ht="15" hidden="false" customHeight="false" outlineLevel="0" collapsed="false">
      <c r="A181" s="10"/>
      <c r="B181" s="13"/>
      <c r="C181" s="11" t="str">
        <f aca="false">IF(B181="","",TEXT(B181,"yyyy-mm"))</f>
        <v/>
      </c>
      <c r="D181" s="10"/>
      <c r="E181" s="10"/>
      <c r="F181" s="10"/>
      <c r="G181" s="10"/>
      <c r="H181" s="10"/>
      <c r="I181" s="10"/>
      <c r="J181" s="10"/>
      <c r="K181" s="11" t="str">
        <f aca="false">IF(J181="","",IF(J181&gt;=9,"Promoter",IF(J181&gt;=7,"Passive","Detractor")))</f>
        <v/>
      </c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1" t="str">
        <f aca="false">IF(OR(K181="Detractor",COUNTIF(M181:Y181,"&lt;=2")&gt;0,AA181="Yes"),"ALERT","")</f>
        <v/>
      </c>
    </row>
    <row r="182" customFormat="false" ht="15" hidden="false" customHeight="false" outlineLevel="0" collapsed="false">
      <c r="A182" s="10"/>
      <c r="B182" s="13"/>
      <c r="C182" s="11" t="str">
        <f aca="false">IF(B182="","",TEXT(B182,"yyyy-mm"))</f>
        <v/>
      </c>
      <c r="D182" s="10"/>
      <c r="E182" s="10"/>
      <c r="F182" s="10"/>
      <c r="G182" s="10"/>
      <c r="H182" s="10"/>
      <c r="I182" s="10"/>
      <c r="J182" s="10"/>
      <c r="K182" s="11" t="str">
        <f aca="false">IF(J182="","",IF(J182&gt;=9,"Promoter",IF(J182&gt;=7,"Passive","Detractor")))</f>
        <v/>
      </c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1" t="str">
        <f aca="false">IF(OR(K182="Detractor",COUNTIF(M182:Y182,"&lt;=2")&gt;0,AA182="Yes"),"ALERT","")</f>
        <v/>
      </c>
    </row>
    <row r="183" customFormat="false" ht="15" hidden="false" customHeight="false" outlineLevel="0" collapsed="false">
      <c r="A183" s="10"/>
      <c r="B183" s="13"/>
      <c r="C183" s="11" t="str">
        <f aca="false">IF(B183="","",TEXT(B183,"yyyy-mm"))</f>
        <v/>
      </c>
      <c r="D183" s="10"/>
      <c r="E183" s="10"/>
      <c r="F183" s="10"/>
      <c r="G183" s="10"/>
      <c r="H183" s="10"/>
      <c r="I183" s="10"/>
      <c r="J183" s="10"/>
      <c r="K183" s="11" t="str">
        <f aca="false">IF(J183="","",IF(J183&gt;=9,"Promoter",IF(J183&gt;=7,"Passive","Detractor")))</f>
        <v/>
      </c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1" t="str">
        <f aca="false">IF(OR(K183="Detractor",COUNTIF(M183:Y183,"&lt;=2")&gt;0,AA183="Yes"),"ALERT","")</f>
        <v/>
      </c>
    </row>
    <row r="184" customFormat="false" ht="15" hidden="false" customHeight="false" outlineLevel="0" collapsed="false">
      <c r="A184" s="10"/>
      <c r="B184" s="13"/>
      <c r="C184" s="11" t="str">
        <f aca="false">IF(B184="","",TEXT(B184,"yyyy-mm"))</f>
        <v/>
      </c>
      <c r="D184" s="10"/>
      <c r="E184" s="10"/>
      <c r="F184" s="10"/>
      <c r="G184" s="10"/>
      <c r="H184" s="10"/>
      <c r="I184" s="10"/>
      <c r="J184" s="10"/>
      <c r="K184" s="11" t="str">
        <f aca="false">IF(J184="","",IF(J184&gt;=9,"Promoter",IF(J184&gt;=7,"Passive","Detractor")))</f>
        <v/>
      </c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1" t="str">
        <f aca="false">IF(OR(K184="Detractor",COUNTIF(M184:Y184,"&lt;=2")&gt;0,AA184="Yes"),"ALERT","")</f>
        <v/>
      </c>
    </row>
    <row r="185" customFormat="false" ht="15" hidden="false" customHeight="false" outlineLevel="0" collapsed="false">
      <c r="A185" s="10"/>
      <c r="B185" s="13"/>
      <c r="C185" s="11" t="str">
        <f aca="false">IF(B185="","",TEXT(B185,"yyyy-mm"))</f>
        <v/>
      </c>
      <c r="D185" s="10"/>
      <c r="E185" s="10"/>
      <c r="F185" s="10"/>
      <c r="G185" s="10"/>
      <c r="H185" s="10"/>
      <c r="I185" s="10"/>
      <c r="J185" s="10"/>
      <c r="K185" s="11" t="str">
        <f aca="false">IF(J185="","",IF(J185&gt;=9,"Promoter",IF(J185&gt;=7,"Passive","Detractor")))</f>
        <v/>
      </c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1" t="str">
        <f aca="false">IF(OR(K185="Detractor",COUNTIF(M185:Y185,"&lt;=2")&gt;0,AA185="Yes"),"ALERT","")</f>
        <v/>
      </c>
    </row>
    <row r="186" customFormat="false" ht="15" hidden="false" customHeight="false" outlineLevel="0" collapsed="false">
      <c r="A186" s="10"/>
      <c r="B186" s="13"/>
      <c r="C186" s="11" t="str">
        <f aca="false">IF(B186="","",TEXT(B186,"yyyy-mm"))</f>
        <v/>
      </c>
      <c r="D186" s="10"/>
      <c r="E186" s="10"/>
      <c r="F186" s="10"/>
      <c r="G186" s="10"/>
      <c r="H186" s="10"/>
      <c r="I186" s="10"/>
      <c r="J186" s="10"/>
      <c r="K186" s="11" t="str">
        <f aca="false">IF(J186="","",IF(J186&gt;=9,"Promoter",IF(J186&gt;=7,"Passive","Detractor")))</f>
        <v/>
      </c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1" t="str">
        <f aca="false">IF(OR(K186="Detractor",COUNTIF(M186:Y186,"&lt;=2")&gt;0,AA186="Yes"),"ALERT","")</f>
        <v/>
      </c>
    </row>
    <row r="187" customFormat="false" ht="15" hidden="false" customHeight="false" outlineLevel="0" collapsed="false">
      <c r="A187" s="10"/>
      <c r="B187" s="13"/>
      <c r="C187" s="11" t="str">
        <f aca="false">IF(B187="","",TEXT(B187,"yyyy-mm"))</f>
        <v/>
      </c>
      <c r="D187" s="10"/>
      <c r="E187" s="10"/>
      <c r="F187" s="10"/>
      <c r="G187" s="10"/>
      <c r="H187" s="10"/>
      <c r="I187" s="10"/>
      <c r="J187" s="10"/>
      <c r="K187" s="11" t="str">
        <f aca="false">IF(J187="","",IF(J187&gt;=9,"Promoter",IF(J187&gt;=7,"Passive","Detractor")))</f>
        <v/>
      </c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1" t="str">
        <f aca="false">IF(OR(K187="Detractor",COUNTIF(M187:Y187,"&lt;=2")&gt;0,AA187="Yes"),"ALERT","")</f>
        <v/>
      </c>
    </row>
    <row r="188" customFormat="false" ht="15" hidden="false" customHeight="false" outlineLevel="0" collapsed="false">
      <c r="A188" s="10"/>
      <c r="B188" s="13"/>
      <c r="C188" s="11" t="str">
        <f aca="false">IF(B188="","",TEXT(B188,"yyyy-mm"))</f>
        <v/>
      </c>
      <c r="D188" s="10"/>
      <c r="E188" s="10"/>
      <c r="F188" s="10"/>
      <c r="G188" s="10"/>
      <c r="H188" s="10"/>
      <c r="I188" s="10"/>
      <c r="J188" s="10"/>
      <c r="K188" s="11" t="str">
        <f aca="false">IF(J188="","",IF(J188&gt;=9,"Promoter",IF(J188&gt;=7,"Passive","Detractor")))</f>
        <v/>
      </c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1" t="str">
        <f aca="false">IF(OR(K188="Detractor",COUNTIF(M188:Y188,"&lt;=2")&gt;0,AA188="Yes"),"ALERT","")</f>
        <v/>
      </c>
    </row>
    <row r="189" customFormat="false" ht="15" hidden="false" customHeight="false" outlineLevel="0" collapsed="false">
      <c r="A189" s="10"/>
      <c r="B189" s="13"/>
      <c r="C189" s="11" t="str">
        <f aca="false">IF(B189="","",TEXT(B189,"yyyy-mm"))</f>
        <v/>
      </c>
      <c r="D189" s="10"/>
      <c r="E189" s="10"/>
      <c r="F189" s="10"/>
      <c r="G189" s="10"/>
      <c r="H189" s="10"/>
      <c r="I189" s="10"/>
      <c r="J189" s="10"/>
      <c r="K189" s="11" t="str">
        <f aca="false">IF(J189="","",IF(J189&gt;=9,"Promoter",IF(J189&gt;=7,"Passive","Detractor")))</f>
        <v/>
      </c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1" t="str">
        <f aca="false">IF(OR(K189="Detractor",COUNTIF(M189:Y189,"&lt;=2")&gt;0,AA189="Yes"),"ALERT","")</f>
        <v/>
      </c>
    </row>
    <row r="190" customFormat="false" ht="15" hidden="false" customHeight="false" outlineLevel="0" collapsed="false">
      <c r="A190" s="10"/>
      <c r="B190" s="13"/>
      <c r="C190" s="11" t="str">
        <f aca="false">IF(B190="","",TEXT(B190,"yyyy-mm"))</f>
        <v/>
      </c>
      <c r="D190" s="10"/>
      <c r="E190" s="10"/>
      <c r="F190" s="10"/>
      <c r="G190" s="10"/>
      <c r="H190" s="10"/>
      <c r="I190" s="10"/>
      <c r="J190" s="10"/>
      <c r="K190" s="11" t="str">
        <f aca="false">IF(J190="","",IF(J190&gt;=9,"Promoter",IF(J190&gt;=7,"Passive","Detractor")))</f>
        <v/>
      </c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1" t="str">
        <f aca="false">IF(OR(K190="Detractor",COUNTIF(M190:Y190,"&lt;=2")&gt;0,AA190="Yes"),"ALERT","")</f>
        <v/>
      </c>
    </row>
    <row r="191" customFormat="false" ht="15" hidden="false" customHeight="false" outlineLevel="0" collapsed="false">
      <c r="A191" s="10"/>
      <c r="B191" s="13"/>
      <c r="C191" s="11" t="str">
        <f aca="false">IF(B191="","",TEXT(B191,"yyyy-mm"))</f>
        <v/>
      </c>
      <c r="D191" s="10"/>
      <c r="E191" s="10"/>
      <c r="F191" s="10"/>
      <c r="G191" s="10"/>
      <c r="H191" s="10"/>
      <c r="I191" s="10"/>
      <c r="J191" s="10"/>
      <c r="K191" s="11" t="str">
        <f aca="false">IF(J191="","",IF(J191&gt;=9,"Promoter",IF(J191&gt;=7,"Passive","Detractor")))</f>
        <v/>
      </c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1" t="str">
        <f aca="false">IF(OR(K191="Detractor",COUNTIF(M191:Y191,"&lt;=2")&gt;0,AA191="Yes"),"ALERT","")</f>
        <v/>
      </c>
    </row>
    <row r="192" customFormat="false" ht="15" hidden="false" customHeight="false" outlineLevel="0" collapsed="false">
      <c r="A192" s="10"/>
      <c r="B192" s="13"/>
      <c r="C192" s="11" t="str">
        <f aca="false">IF(B192="","",TEXT(B192,"yyyy-mm"))</f>
        <v/>
      </c>
      <c r="D192" s="10"/>
      <c r="E192" s="10"/>
      <c r="F192" s="10"/>
      <c r="G192" s="10"/>
      <c r="H192" s="10"/>
      <c r="I192" s="10"/>
      <c r="J192" s="10"/>
      <c r="K192" s="11" t="str">
        <f aca="false">IF(J192="","",IF(J192&gt;=9,"Promoter",IF(J192&gt;=7,"Passive","Detractor")))</f>
        <v/>
      </c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1" t="str">
        <f aca="false">IF(OR(K192="Detractor",COUNTIF(M192:Y192,"&lt;=2")&gt;0,AA192="Yes"),"ALERT","")</f>
        <v/>
      </c>
    </row>
    <row r="193" customFormat="false" ht="15" hidden="false" customHeight="false" outlineLevel="0" collapsed="false">
      <c r="A193" s="10"/>
      <c r="B193" s="13"/>
      <c r="C193" s="11" t="str">
        <f aca="false">IF(B193="","",TEXT(B193,"yyyy-mm"))</f>
        <v/>
      </c>
      <c r="D193" s="10"/>
      <c r="E193" s="10"/>
      <c r="F193" s="10"/>
      <c r="G193" s="10"/>
      <c r="H193" s="10"/>
      <c r="I193" s="10"/>
      <c r="J193" s="10"/>
      <c r="K193" s="11" t="str">
        <f aca="false">IF(J193="","",IF(J193&gt;=9,"Promoter",IF(J193&gt;=7,"Passive","Detractor")))</f>
        <v/>
      </c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1" t="str">
        <f aca="false">IF(OR(K193="Detractor",COUNTIF(M193:Y193,"&lt;=2")&gt;0,AA193="Yes"),"ALERT","")</f>
        <v/>
      </c>
    </row>
    <row r="194" customFormat="false" ht="15" hidden="false" customHeight="false" outlineLevel="0" collapsed="false">
      <c r="A194" s="10"/>
      <c r="B194" s="13"/>
      <c r="C194" s="11" t="str">
        <f aca="false">IF(B194="","",TEXT(B194,"yyyy-mm"))</f>
        <v/>
      </c>
      <c r="D194" s="10"/>
      <c r="E194" s="10"/>
      <c r="F194" s="10"/>
      <c r="G194" s="10"/>
      <c r="H194" s="10"/>
      <c r="I194" s="10"/>
      <c r="J194" s="10"/>
      <c r="K194" s="11" t="str">
        <f aca="false">IF(J194="","",IF(J194&gt;=9,"Promoter",IF(J194&gt;=7,"Passive","Detractor")))</f>
        <v/>
      </c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1" t="str">
        <f aca="false">IF(OR(K194="Detractor",COUNTIF(M194:Y194,"&lt;=2")&gt;0,AA194="Yes"),"ALERT","")</f>
        <v/>
      </c>
    </row>
    <row r="195" customFormat="false" ht="15" hidden="false" customHeight="false" outlineLevel="0" collapsed="false">
      <c r="A195" s="10"/>
      <c r="B195" s="13"/>
      <c r="C195" s="11" t="str">
        <f aca="false">IF(B195="","",TEXT(B195,"yyyy-mm"))</f>
        <v/>
      </c>
      <c r="D195" s="10"/>
      <c r="E195" s="10"/>
      <c r="F195" s="10"/>
      <c r="G195" s="10"/>
      <c r="H195" s="10"/>
      <c r="I195" s="10"/>
      <c r="J195" s="10"/>
      <c r="K195" s="11" t="str">
        <f aca="false">IF(J195="","",IF(J195&gt;=9,"Promoter",IF(J195&gt;=7,"Passive","Detractor")))</f>
        <v/>
      </c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1" t="str">
        <f aca="false">IF(OR(K195="Detractor",COUNTIF(M195:Y195,"&lt;=2")&gt;0,AA195="Yes"),"ALERT","")</f>
        <v/>
      </c>
    </row>
    <row r="196" customFormat="false" ht="15" hidden="false" customHeight="false" outlineLevel="0" collapsed="false">
      <c r="A196" s="10"/>
      <c r="B196" s="13"/>
      <c r="C196" s="11" t="str">
        <f aca="false">IF(B196="","",TEXT(B196,"yyyy-mm"))</f>
        <v/>
      </c>
      <c r="D196" s="10"/>
      <c r="E196" s="10"/>
      <c r="F196" s="10"/>
      <c r="G196" s="10"/>
      <c r="H196" s="10"/>
      <c r="I196" s="10"/>
      <c r="J196" s="10"/>
      <c r="K196" s="11" t="str">
        <f aca="false">IF(J196="","",IF(J196&gt;=9,"Promoter",IF(J196&gt;=7,"Passive","Detractor")))</f>
        <v/>
      </c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1" t="str">
        <f aca="false">IF(OR(K196="Detractor",COUNTIF(M196:Y196,"&lt;=2")&gt;0,AA196="Yes"),"ALERT","")</f>
        <v/>
      </c>
    </row>
    <row r="197" customFormat="false" ht="15" hidden="false" customHeight="false" outlineLevel="0" collapsed="false">
      <c r="A197" s="10"/>
      <c r="B197" s="13"/>
      <c r="C197" s="11" t="str">
        <f aca="false">IF(B197="","",TEXT(B197,"yyyy-mm"))</f>
        <v/>
      </c>
      <c r="D197" s="10"/>
      <c r="E197" s="10"/>
      <c r="F197" s="10"/>
      <c r="G197" s="10"/>
      <c r="H197" s="10"/>
      <c r="I197" s="10"/>
      <c r="J197" s="10"/>
      <c r="K197" s="11" t="str">
        <f aca="false">IF(J197="","",IF(J197&gt;=9,"Promoter",IF(J197&gt;=7,"Passive","Detractor")))</f>
        <v/>
      </c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1" t="str">
        <f aca="false">IF(OR(K197="Detractor",COUNTIF(M197:Y197,"&lt;=2")&gt;0,AA197="Yes"),"ALERT","")</f>
        <v/>
      </c>
    </row>
    <row r="198" customFormat="false" ht="15" hidden="false" customHeight="false" outlineLevel="0" collapsed="false">
      <c r="A198" s="10"/>
      <c r="B198" s="13"/>
      <c r="C198" s="11" t="str">
        <f aca="false">IF(B198="","",TEXT(B198,"yyyy-mm"))</f>
        <v/>
      </c>
      <c r="D198" s="10"/>
      <c r="E198" s="10"/>
      <c r="F198" s="10"/>
      <c r="G198" s="10"/>
      <c r="H198" s="10"/>
      <c r="I198" s="10"/>
      <c r="J198" s="10"/>
      <c r="K198" s="11" t="str">
        <f aca="false">IF(J198="","",IF(J198&gt;=9,"Promoter",IF(J198&gt;=7,"Passive","Detractor")))</f>
        <v/>
      </c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1" t="str">
        <f aca="false">IF(OR(K198="Detractor",COUNTIF(M198:Y198,"&lt;=2")&gt;0,AA198="Yes"),"ALERT","")</f>
        <v/>
      </c>
    </row>
    <row r="199" customFormat="false" ht="15" hidden="false" customHeight="false" outlineLevel="0" collapsed="false">
      <c r="A199" s="10"/>
      <c r="B199" s="13"/>
      <c r="C199" s="11" t="str">
        <f aca="false">IF(B199="","",TEXT(B199,"yyyy-mm"))</f>
        <v/>
      </c>
      <c r="D199" s="10"/>
      <c r="E199" s="10"/>
      <c r="F199" s="10"/>
      <c r="G199" s="10"/>
      <c r="H199" s="10"/>
      <c r="I199" s="10"/>
      <c r="J199" s="10"/>
      <c r="K199" s="11" t="str">
        <f aca="false">IF(J199="","",IF(J199&gt;=9,"Promoter",IF(J199&gt;=7,"Passive","Detractor")))</f>
        <v/>
      </c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1" t="str">
        <f aca="false">IF(OR(K199="Detractor",COUNTIF(M199:Y199,"&lt;=2")&gt;0,AA199="Yes"),"ALERT","")</f>
        <v/>
      </c>
    </row>
    <row r="200" customFormat="false" ht="15" hidden="false" customHeight="false" outlineLevel="0" collapsed="false">
      <c r="A200" s="10"/>
      <c r="B200" s="13"/>
      <c r="C200" s="11" t="str">
        <f aca="false">IF(B200="","",TEXT(B200,"yyyy-mm"))</f>
        <v/>
      </c>
      <c r="D200" s="10"/>
      <c r="E200" s="10"/>
      <c r="F200" s="10"/>
      <c r="G200" s="10"/>
      <c r="H200" s="10"/>
      <c r="I200" s="10"/>
      <c r="J200" s="10"/>
      <c r="K200" s="11" t="str">
        <f aca="false">IF(J200="","",IF(J200&gt;=9,"Promoter",IF(J200&gt;=7,"Passive","Detractor")))</f>
        <v/>
      </c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1" t="str">
        <f aca="false">IF(OR(K200="Detractor",COUNTIF(M200:Y200,"&lt;=2")&gt;0,AA200="Yes"),"ALERT","")</f>
        <v/>
      </c>
    </row>
    <row r="201" customFormat="false" ht="15" hidden="false" customHeight="false" outlineLevel="0" collapsed="false">
      <c r="A201" s="10"/>
      <c r="B201" s="13"/>
      <c r="C201" s="11" t="str">
        <f aca="false">IF(B201="","",TEXT(B201,"yyyy-mm"))</f>
        <v/>
      </c>
      <c r="D201" s="10"/>
      <c r="E201" s="10"/>
      <c r="F201" s="10"/>
      <c r="G201" s="10"/>
      <c r="H201" s="10"/>
      <c r="I201" s="10"/>
      <c r="J201" s="10"/>
      <c r="K201" s="11" t="str">
        <f aca="false">IF(J201="","",IF(J201&gt;=9,"Promoter",IF(J201&gt;=7,"Passive","Detractor")))</f>
        <v/>
      </c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1" t="str">
        <f aca="false">IF(OR(K201="Detractor",COUNTIF(M201:Y201,"&lt;=2")&gt;0,AA201="Yes"),"ALERT","")</f>
        <v/>
      </c>
    </row>
    <row r="202" customFormat="false" ht="15" hidden="false" customHeight="false" outlineLevel="0" collapsed="false">
      <c r="A202" s="10"/>
      <c r="B202" s="13"/>
      <c r="C202" s="11" t="str">
        <f aca="false">IF(B202="","",TEXT(B202,"yyyy-mm"))</f>
        <v/>
      </c>
      <c r="D202" s="10"/>
      <c r="E202" s="10"/>
      <c r="F202" s="10"/>
      <c r="G202" s="10"/>
      <c r="H202" s="10"/>
      <c r="I202" s="10"/>
      <c r="J202" s="10"/>
      <c r="K202" s="11" t="str">
        <f aca="false">IF(J202="","",IF(J202&gt;=9,"Promoter",IF(J202&gt;=7,"Passive","Detractor")))</f>
        <v/>
      </c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1" t="str">
        <f aca="false">IF(OR(K202="Detractor",COUNTIF(M202:Y202,"&lt;=2")&gt;0,AA202="Yes"),"ALERT","")</f>
        <v/>
      </c>
    </row>
    <row r="203" customFormat="false" ht="15" hidden="false" customHeight="false" outlineLevel="0" collapsed="false">
      <c r="A203" s="10"/>
      <c r="B203" s="13"/>
      <c r="C203" s="11" t="str">
        <f aca="false">IF(B203="","",TEXT(B203,"yyyy-mm"))</f>
        <v/>
      </c>
      <c r="D203" s="10"/>
      <c r="E203" s="10"/>
      <c r="F203" s="10"/>
      <c r="G203" s="10"/>
      <c r="H203" s="10"/>
      <c r="I203" s="10"/>
      <c r="J203" s="10"/>
      <c r="K203" s="11" t="str">
        <f aca="false">IF(J203="","",IF(J203&gt;=9,"Promoter",IF(J203&gt;=7,"Passive","Detractor")))</f>
        <v/>
      </c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1" t="str">
        <f aca="false">IF(OR(K203="Detractor",COUNTIF(M203:Y203,"&lt;=2")&gt;0,AA203="Yes"),"ALERT","")</f>
        <v/>
      </c>
    </row>
    <row r="204" customFormat="false" ht="15" hidden="false" customHeight="false" outlineLevel="0" collapsed="false">
      <c r="A204" s="10"/>
      <c r="B204" s="13"/>
      <c r="C204" s="11" t="str">
        <f aca="false">IF(B204="","",TEXT(B204,"yyyy-mm"))</f>
        <v/>
      </c>
      <c r="D204" s="10"/>
      <c r="E204" s="10"/>
      <c r="F204" s="10"/>
      <c r="G204" s="10"/>
      <c r="H204" s="10"/>
      <c r="I204" s="10"/>
      <c r="J204" s="10"/>
      <c r="K204" s="11" t="str">
        <f aca="false">IF(J204="","",IF(J204&gt;=9,"Promoter",IF(J204&gt;=7,"Passive","Detractor")))</f>
        <v/>
      </c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1" t="str">
        <f aca="false">IF(OR(K204="Detractor",COUNTIF(M204:Y204,"&lt;=2")&gt;0,AA204="Yes"),"ALERT","")</f>
        <v/>
      </c>
    </row>
    <row r="205" customFormat="false" ht="15" hidden="false" customHeight="false" outlineLevel="0" collapsed="false">
      <c r="A205" s="10"/>
      <c r="B205" s="13"/>
      <c r="C205" s="11" t="str">
        <f aca="false">IF(B205="","",TEXT(B205,"yyyy-mm"))</f>
        <v/>
      </c>
      <c r="D205" s="10"/>
      <c r="E205" s="10"/>
      <c r="F205" s="10"/>
      <c r="G205" s="10"/>
      <c r="H205" s="10"/>
      <c r="I205" s="10"/>
      <c r="J205" s="10"/>
      <c r="K205" s="11" t="str">
        <f aca="false">IF(J205="","",IF(J205&gt;=9,"Promoter",IF(J205&gt;=7,"Passive","Detractor")))</f>
        <v/>
      </c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1" t="str">
        <f aca="false">IF(OR(K205="Detractor",COUNTIF(M205:Y205,"&lt;=2")&gt;0,AA205="Yes"),"ALERT","")</f>
        <v/>
      </c>
    </row>
    <row r="206" customFormat="false" ht="15" hidden="false" customHeight="false" outlineLevel="0" collapsed="false">
      <c r="A206" s="10"/>
      <c r="B206" s="13"/>
      <c r="C206" s="11" t="str">
        <f aca="false">IF(B206="","",TEXT(B206,"yyyy-mm"))</f>
        <v/>
      </c>
      <c r="D206" s="10"/>
      <c r="E206" s="10"/>
      <c r="F206" s="10"/>
      <c r="G206" s="10"/>
      <c r="H206" s="10"/>
      <c r="I206" s="10"/>
      <c r="J206" s="10"/>
      <c r="K206" s="11" t="str">
        <f aca="false">IF(J206="","",IF(J206&gt;=9,"Promoter",IF(J206&gt;=7,"Passive","Detractor")))</f>
        <v/>
      </c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1" t="str">
        <f aca="false">IF(OR(K206="Detractor",COUNTIF(M206:Y206,"&lt;=2")&gt;0,AA206="Yes"),"ALERT","")</f>
        <v/>
      </c>
    </row>
    <row r="207" customFormat="false" ht="15" hidden="false" customHeight="false" outlineLevel="0" collapsed="false">
      <c r="A207" s="10"/>
      <c r="B207" s="13"/>
      <c r="C207" s="11" t="str">
        <f aca="false">IF(B207="","",TEXT(B207,"yyyy-mm"))</f>
        <v/>
      </c>
      <c r="D207" s="10"/>
      <c r="E207" s="10"/>
      <c r="F207" s="10"/>
      <c r="G207" s="10"/>
      <c r="H207" s="10"/>
      <c r="I207" s="10"/>
      <c r="J207" s="10"/>
      <c r="K207" s="11" t="str">
        <f aca="false">IF(J207="","",IF(J207&gt;=9,"Promoter",IF(J207&gt;=7,"Passive","Detractor")))</f>
        <v/>
      </c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1" t="str">
        <f aca="false">IF(OR(K207="Detractor",COUNTIF(M207:Y207,"&lt;=2")&gt;0,AA207="Yes"),"ALERT","")</f>
        <v/>
      </c>
    </row>
    <row r="208" customFormat="false" ht="15" hidden="false" customHeight="false" outlineLevel="0" collapsed="false">
      <c r="A208" s="10"/>
      <c r="B208" s="13"/>
      <c r="C208" s="11" t="str">
        <f aca="false">IF(B208="","",TEXT(B208,"yyyy-mm"))</f>
        <v/>
      </c>
      <c r="D208" s="10"/>
      <c r="E208" s="10"/>
      <c r="F208" s="10"/>
      <c r="G208" s="10"/>
      <c r="H208" s="10"/>
      <c r="I208" s="10"/>
      <c r="J208" s="10"/>
      <c r="K208" s="11" t="str">
        <f aca="false">IF(J208="","",IF(J208&gt;=9,"Promoter",IF(J208&gt;=7,"Passive","Detractor")))</f>
        <v/>
      </c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1" t="str">
        <f aca="false">IF(OR(K208="Detractor",COUNTIF(M208:Y208,"&lt;=2")&gt;0,AA208="Yes"),"ALERT","")</f>
        <v/>
      </c>
    </row>
    <row r="209" customFormat="false" ht="15" hidden="false" customHeight="false" outlineLevel="0" collapsed="false">
      <c r="A209" s="10"/>
      <c r="B209" s="13"/>
      <c r="C209" s="11" t="str">
        <f aca="false">IF(B209="","",TEXT(B209,"yyyy-mm"))</f>
        <v/>
      </c>
      <c r="D209" s="10"/>
      <c r="E209" s="10"/>
      <c r="F209" s="10"/>
      <c r="G209" s="10"/>
      <c r="H209" s="10"/>
      <c r="I209" s="10"/>
      <c r="J209" s="10"/>
      <c r="K209" s="11" t="str">
        <f aca="false">IF(J209="","",IF(J209&gt;=9,"Promoter",IF(J209&gt;=7,"Passive","Detractor")))</f>
        <v/>
      </c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1" t="str">
        <f aca="false">IF(OR(K209="Detractor",COUNTIF(M209:Y209,"&lt;=2")&gt;0,AA209="Yes"),"ALERT","")</f>
        <v/>
      </c>
    </row>
    <row r="210" customFormat="false" ht="15" hidden="false" customHeight="false" outlineLevel="0" collapsed="false">
      <c r="A210" s="10"/>
      <c r="B210" s="13"/>
      <c r="C210" s="11" t="str">
        <f aca="false">IF(B210="","",TEXT(B210,"yyyy-mm"))</f>
        <v/>
      </c>
      <c r="D210" s="10"/>
      <c r="E210" s="10"/>
      <c r="F210" s="10"/>
      <c r="G210" s="10"/>
      <c r="H210" s="10"/>
      <c r="I210" s="10"/>
      <c r="J210" s="10"/>
      <c r="K210" s="11" t="str">
        <f aca="false">IF(J210="","",IF(J210&gt;=9,"Promoter",IF(J210&gt;=7,"Passive","Detractor")))</f>
        <v/>
      </c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1" t="str">
        <f aca="false">IF(OR(K210="Detractor",COUNTIF(M210:Y210,"&lt;=2")&gt;0,AA210="Yes"),"ALERT","")</f>
        <v/>
      </c>
    </row>
    <row r="211" customFormat="false" ht="15" hidden="false" customHeight="false" outlineLevel="0" collapsed="false">
      <c r="A211" s="10"/>
      <c r="B211" s="13"/>
      <c r="C211" s="11" t="str">
        <f aca="false">IF(B211="","",TEXT(B211,"yyyy-mm"))</f>
        <v/>
      </c>
      <c r="D211" s="10"/>
      <c r="E211" s="10"/>
      <c r="F211" s="10"/>
      <c r="G211" s="10"/>
      <c r="H211" s="10"/>
      <c r="I211" s="10"/>
      <c r="J211" s="10"/>
      <c r="K211" s="11" t="str">
        <f aca="false">IF(J211="","",IF(J211&gt;=9,"Promoter",IF(J211&gt;=7,"Passive","Detractor")))</f>
        <v/>
      </c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1" t="str">
        <f aca="false">IF(OR(K211="Detractor",COUNTIF(M211:Y211,"&lt;=2")&gt;0,AA211="Yes"),"ALERT","")</f>
        <v/>
      </c>
    </row>
    <row r="212" customFormat="false" ht="15" hidden="false" customHeight="false" outlineLevel="0" collapsed="false">
      <c r="A212" s="10"/>
      <c r="B212" s="13"/>
      <c r="C212" s="11" t="str">
        <f aca="false">IF(B212="","",TEXT(B212,"yyyy-mm"))</f>
        <v/>
      </c>
      <c r="D212" s="10"/>
      <c r="E212" s="10"/>
      <c r="F212" s="10"/>
      <c r="G212" s="10"/>
      <c r="H212" s="10"/>
      <c r="I212" s="10"/>
      <c r="J212" s="10"/>
      <c r="K212" s="11" t="str">
        <f aca="false">IF(J212="","",IF(J212&gt;=9,"Promoter",IF(J212&gt;=7,"Passive","Detractor")))</f>
        <v/>
      </c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1" t="str">
        <f aca="false">IF(OR(K212="Detractor",COUNTIF(M212:Y212,"&lt;=2")&gt;0,AA212="Yes"),"ALERT","")</f>
        <v/>
      </c>
    </row>
    <row r="213" customFormat="false" ht="15" hidden="false" customHeight="false" outlineLevel="0" collapsed="false">
      <c r="A213" s="10"/>
      <c r="B213" s="13"/>
      <c r="C213" s="11" t="str">
        <f aca="false">IF(B213="","",TEXT(B213,"yyyy-mm"))</f>
        <v/>
      </c>
      <c r="D213" s="10"/>
      <c r="E213" s="10"/>
      <c r="F213" s="10"/>
      <c r="G213" s="10"/>
      <c r="H213" s="10"/>
      <c r="I213" s="10"/>
      <c r="J213" s="10"/>
      <c r="K213" s="11" t="str">
        <f aca="false">IF(J213="","",IF(J213&gt;=9,"Promoter",IF(J213&gt;=7,"Passive","Detractor")))</f>
        <v/>
      </c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1" t="str">
        <f aca="false">IF(OR(K213="Detractor",COUNTIF(M213:Y213,"&lt;=2")&gt;0,AA213="Yes"),"ALERT","")</f>
        <v/>
      </c>
    </row>
    <row r="214" customFormat="false" ht="15" hidden="false" customHeight="false" outlineLevel="0" collapsed="false">
      <c r="A214" s="10"/>
      <c r="B214" s="13"/>
      <c r="C214" s="11" t="str">
        <f aca="false">IF(B214="","",TEXT(B214,"yyyy-mm"))</f>
        <v/>
      </c>
      <c r="D214" s="10"/>
      <c r="E214" s="10"/>
      <c r="F214" s="10"/>
      <c r="G214" s="10"/>
      <c r="H214" s="10"/>
      <c r="I214" s="10"/>
      <c r="J214" s="10"/>
      <c r="K214" s="11" t="str">
        <f aca="false">IF(J214="","",IF(J214&gt;=9,"Promoter",IF(J214&gt;=7,"Passive","Detractor")))</f>
        <v/>
      </c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1" t="str">
        <f aca="false">IF(OR(K214="Detractor",COUNTIF(M214:Y214,"&lt;=2")&gt;0,AA214="Yes"),"ALERT","")</f>
        <v/>
      </c>
    </row>
    <row r="215" customFormat="false" ht="15" hidden="false" customHeight="false" outlineLevel="0" collapsed="false">
      <c r="A215" s="10"/>
      <c r="B215" s="13"/>
      <c r="C215" s="11" t="str">
        <f aca="false">IF(B215="","",TEXT(B215,"yyyy-mm"))</f>
        <v/>
      </c>
      <c r="D215" s="10"/>
      <c r="E215" s="10"/>
      <c r="F215" s="10"/>
      <c r="G215" s="10"/>
      <c r="H215" s="10"/>
      <c r="I215" s="10"/>
      <c r="J215" s="10"/>
      <c r="K215" s="11" t="str">
        <f aca="false">IF(J215="","",IF(J215&gt;=9,"Promoter",IF(J215&gt;=7,"Passive","Detractor")))</f>
        <v/>
      </c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1" t="str">
        <f aca="false">IF(OR(K215="Detractor",COUNTIF(M215:Y215,"&lt;=2")&gt;0,AA215="Yes"),"ALERT","")</f>
        <v/>
      </c>
    </row>
    <row r="216" customFormat="false" ht="15" hidden="false" customHeight="false" outlineLevel="0" collapsed="false">
      <c r="A216" s="10"/>
      <c r="B216" s="13"/>
      <c r="C216" s="11" t="str">
        <f aca="false">IF(B216="","",TEXT(B216,"yyyy-mm"))</f>
        <v/>
      </c>
      <c r="D216" s="10"/>
      <c r="E216" s="10"/>
      <c r="F216" s="10"/>
      <c r="G216" s="10"/>
      <c r="H216" s="10"/>
      <c r="I216" s="10"/>
      <c r="J216" s="10"/>
      <c r="K216" s="11" t="str">
        <f aca="false">IF(J216="","",IF(J216&gt;=9,"Promoter",IF(J216&gt;=7,"Passive","Detractor")))</f>
        <v/>
      </c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1" t="str">
        <f aca="false">IF(OR(K216="Detractor",COUNTIF(M216:Y216,"&lt;=2")&gt;0,AA216="Yes"),"ALERT","")</f>
        <v/>
      </c>
    </row>
    <row r="217" customFormat="false" ht="15" hidden="false" customHeight="false" outlineLevel="0" collapsed="false">
      <c r="A217" s="10"/>
      <c r="B217" s="13"/>
      <c r="C217" s="11" t="str">
        <f aca="false">IF(B217="","",TEXT(B217,"yyyy-mm"))</f>
        <v/>
      </c>
      <c r="D217" s="10"/>
      <c r="E217" s="10"/>
      <c r="F217" s="10"/>
      <c r="G217" s="10"/>
      <c r="H217" s="10"/>
      <c r="I217" s="10"/>
      <c r="J217" s="10"/>
      <c r="K217" s="11" t="str">
        <f aca="false">IF(J217="","",IF(J217&gt;=9,"Promoter",IF(J217&gt;=7,"Passive","Detractor")))</f>
        <v/>
      </c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1" t="str">
        <f aca="false">IF(OR(K217="Detractor",COUNTIF(M217:Y217,"&lt;=2")&gt;0,AA217="Yes"),"ALERT","")</f>
        <v/>
      </c>
    </row>
    <row r="218" customFormat="false" ht="15" hidden="false" customHeight="false" outlineLevel="0" collapsed="false">
      <c r="A218" s="10"/>
      <c r="B218" s="13"/>
      <c r="C218" s="11" t="str">
        <f aca="false">IF(B218="","",TEXT(B218,"yyyy-mm"))</f>
        <v/>
      </c>
      <c r="D218" s="10"/>
      <c r="E218" s="10"/>
      <c r="F218" s="10"/>
      <c r="G218" s="10"/>
      <c r="H218" s="10"/>
      <c r="I218" s="10"/>
      <c r="J218" s="10"/>
      <c r="K218" s="11" t="str">
        <f aca="false">IF(J218="","",IF(J218&gt;=9,"Promoter",IF(J218&gt;=7,"Passive","Detractor")))</f>
        <v/>
      </c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1" t="str">
        <f aca="false">IF(OR(K218="Detractor",COUNTIF(M218:Y218,"&lt;=2")&gt;0,AA218="Yes"),"ALERT","")</f>
        <v/>
      </c>
    </row>
    <row r="219" customFormat="false" ht="15" hidden="false" customHeight="false" outlineLevel="0" collapsed="false">
      <c r="A219" s="10"/>
      <c r="B219" s="13"/>
      <c r="C219" s="11" t="str">
        <f aca="false">IF(B219="","",TEXT(B219,"yyyy-mm"))</f>
        <v/>
      </c>
      <c r="D219" s="10"/>
      <c r="E219" s="10"/>
      <c r="F219" s="10"/>
      <c r="G219" s="10"/>
      <c r="H219" s="10"/>
      <c r="I219" s="10"/>
      <c r="J219" s="10"/>
      <c r="K219" s="11" t="str">
        <f aca="false">IF(J219="","",IF(J219&gt;=9,"Promoter",IF(J219&gt;=7,"Passive","Detractor")))</f>
        <v/>
      </c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1" t="str">
        <f aca="false">IF(OR(K219="Detractor",COUNTIF(M219:Y219,"&lt;=2")&gt;0,AA219="Yes"),"ALERT","")</f>
        <v/>
      </c>
    </row>
    <row r="220" customFormat="false" ht="15" hidden="false" customHeight="false" outlineLevel="0" collapsed="false">
      <c r="A220" s="10"/>
      <c r="B220" s="13"/>
      <c r="C220" s="11" t="str">
        <f aca="false">IF(B220="","",TEXT(B220,"yyyy-mm"))</f>
        <v/>
      </c>
      <c r="D220" s="10"/>
      <c r="E220" s="10"/>
      <c r="F220" s="10"/>
      <c r="G220" s="10"/>
      <c r="H220" s="10"/>
      <c r="I220" s="10"/>
      <c r="J220" s="10"/>
      <c r="K220" s="11" t="str">
        <f aca="false">IF(J220="","",IF(J220&gt;=9,"Promoter",IF(J220&gt;=7,"Passive","Detractor")))</f>
        <v/>
      </c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1" t="str">
        <f aca="false">IF(OR(K220="Detractor",COUNTIF(M220:Y220,"&lt;=2")&gt;0,AA220="Yes"),"ALERT","")</f>
        <v/>
      </c>
    </row>
    <row r="221" customFormat="false" ht="15" hidden="false" customHeight="false" outlineLevel="0" collapsed="false">
      <c r="A221" s="10"/>
      <c r="B221" s="13"/>
      <c r="C221" s="11" t="str">
        <f aca="false">IF(B221="","",TEXT(B221,"yyyy-mm"))</f>
        <v/>
      </c>
      <c r="D221" s="10"/>
      <c r="E221" s="10"/>
      <c r="F221" s="10"/>
      <c r="G221" s="10"/>
      <c r="H221" s="10"/>
      <c r="I221" s="10"/>
      <c r="J221" s="10"/>
      <c r="K221" s="11" t="str">
        <f aca="false">IF(J221="","",IF(J221&gt;=9,"Promoter",IF(J221&gt;=7,"Passive","Detractor")))</f>
        <v/>
      </c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1" t="str">
        <f aca="false">IF(OR(K221="Detractor",COUNTIF(M221:Y221,"&lt;=2")&gt;0,AA221="Yes"),"ALERT","")</f>
        <v/>
      </c>
    </row>
    <row r="222" customFormat="false" ht="15" hidden="false" customHeight="false" outlineLevel="0" collapsed="false">
      <c r="A222" s="10"/>
      <c r="B222" s="13"/>
      <c r="C222" s="11" t="str">
        <f aca="false">IF(B222="","",TEXT(B222,"yyyy-mm"))</f>
        <v/>
      </c>
      <c r="D222" s="10"/>
      <c r="E222" s="10"/>
      <c r="F222" s="10"/>
      <c r="G222" s="10"/>
      <c r="H222" s="10"/>
      <c r="I222" s="10"/>
      <c r="J222" s="10"/>
      <c r="K222" s="11" t="str">
        <f aca="false">IF(J222="","",IF(J222&gt;=9,"Promoter",IF(J222&gt;=7,"Passive","Detractor")))</f>
        <v/>
      </c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1" t="str">
        <f aca="false">IF(OR(K222="Detractor",COUNTIF(M222:Y222,"&lt;=2")&gt;0,AA222="Yes"),"ALERT","")</f>
        <v/>
      </c>
    </row>
    <row r="223" customFormat="false" ht="15" hidden="false" customHeight="false" outlineLevel="0" collapsed="false">
      <c r="A223" s="10"/>
      <c r="B223" s="13"/>
      <c r="C223" s="11" t="str">
        <f aca="false">IF(B223="","",TEXT(B223,"yyyy-mm"))</f>
        <v/>
      </c>
      <c r="D223" s="10"/>
      <c r="E223" s="10"/>
      <c r="F223" s="10"/>
      <c r="G223" s="10"/>
      <c r="H223" s="10"/>
      <c r="I223" s="10"/>
      <c r="J223" s="10"/>
      <c r="K223" s="11" t="str">
        <f aca="false">IF(J223="","",IF(J223&gt;=9,"Promoter",IF(J223&gt;=7,"Passive","Detractor")))</f>
        <v/>
      </c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1" t="str">
        <f aca="false">IF(OR(K223="Detractor",COUNTIF(M223:Y223,"&lt;=2")&gt;0,AA223="Yes"),"ALERT","")</f>
        <v/>
      </c>
    </row>
    <row r="224" customFormat="false" ht="15" hidden="false" customHeight="false" outlineLevel="0" collapsed="false">
      <c r="A224" s="10"/>
      <c r="B224" s="13"/>
      <c r="C224" s="11" t="str">
        <f aca="false">IF(B224="","",TEXT(B224,"yyyy-mm"))</f>
        <v/>
      </c>
      <c r="D224" s="10"/>
      <c r="E224" s="10"/>
      <c r="F224" s="10"/>
      <c r="G224" s="10"/>
      <c r="H224" s="10"/>
      <c r="I224" s="10"/>
      <c r="J224" s="10"/>
      <c r="K224" s="11" t="str">
        <f aca="false">IF(J224="","",IF(J224&gt;=9,"Promoter",IF(J224&gt;=7,"Passive","Detractor")))</f>
        <v/>
      </c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1" t="str">
        <f aca="false">IF(OR(K224="Detractor",COUNTIF(M224:Y224,"&lt;=2")&gt;0,AA224="Yes"),"ALERT","")</f>
        <v/>
      </c>
    </row>
    <row r="225" customFormat="false" ht="15" hidden="false" customHeight="false" outlineLevel="0" collapsed="false">
      <c r="A225" s="10"/>
      <c r="B225" s="13"/>
      <c r="C225" s="11" t="str">
        <f aca="false">IF(B225="","",TEXT(B225,"yyyy-mm"))</f>
        <v/>
      </c>
      <c r="D225" s="10"/>
      <c r="E225" s="10"/>
      <c r="F225" s="10"/>
      <c r="G225" s="10"/>
      <c r="H225" s="10"/>
      <c r="I225" s="10"/>
      <c r="J225" s="10"/>
      <c r="K225" s="11" t="str">
        <f aca="false">IF(J225="","",IF(J225&gt;=9,"Promoter",IF(J225&gt;=7,"Passive","Detractor")))</f>
        <v/>
      </c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1" t="str">
        <f aca="false">IF(OR(K225="Detractor",COUNTIF(M225:Y225,"&lt;=2")&gt;0,AA225="Yes"),"ALERT","")</f>
        <v/>
      </c>
    </row>
    <row r="226" customFormat="false" ht="15" hidden="false" customHeight="false" outlineLevel="0" collapsed="false">
      <c r="A226" s="10"/>
      <c r="B226" s="13"/>
      <c r="C226" s="11" t="str">
        <f aca="false">IF(B226="","",TEXT(B226,"yyyy-mm"))</f>
        <v/>
      </c>
      <c r="D226" s="10"/>
      <c r="E226" s="10"/>
      <c r="F226" s="10"/>
      <c r="G226" s="10"/>
      <c r="H226" s="10"/>
      <c r="I226" s="10"/>
      <c r="J226" s="10"/>
      <c r="K226" s="11" t="str">
        <f aca="false">IF(J226="","",IF(J226&gt;=9,"Promoter",IF(J226&gt;=7,"Passive","Detractor")))</f>
        <v/>
      </c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1" t="str">
        <f aca="false">IF(OR(K226="Detractor",COUNTIF(M226:Y226,"&lt;=2")&gt;0,AA226="Yes"),"ALERT","")</f>
        <v/>
      </c>
    </row>
    <row r="227" customFormat="false" ht="15" hidden="false" customHeight="false" outlineLevel="0" collapsed="false">
      <c r="A227" s="10"/>
      <c r="B227" s="13"/>
      <c r="C227" s="11" t="str">
        <f aca="false">IF(B227="","",TEXT(B227,"yyyy-mm"))</f>
        <v/>
      </c>
      <c r="D227" s="10"/>
      <c r="E227" s="10"/>
      <c r="F227" s="10"/>
      <c r="G227" s="10"/>
      <c r="H227" s="10"/>
      <c r="I227" s="10"/>
      <c r="J227" s="10"/>
      <c r="K227" s="11" t="str">
        <f aca="false">IF(J227="","",IF(J227&gt;=9,"Promoter",IF(J227&gt;=7,"Passive","Detractor")))</f>
        <v/>
      </c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1" t="str">
        <f aca="false">IF(OR(K227="Detractor",COUNTIF(M227:Y227,"&lt;=2")&gt;0,AA227="Yes"),"ALERT","")</f>
        <v/>
      </c>
    </row>
    <row r="228" customFormat="false" ht="15" hidden="false" customHeight="false" outlineLevel="0" collapsed="false">
      <c r="A228" s="10"/>
      <c r="B228" s="13"/>
      <c r="C228" s="11" t="str">
        <f aca="false">IF(B228="","",TEXT(B228,"yyyy-mm"))</f>
        <v/>
      </c>
      <c r="D228" s="10"/>
      <c r="E228" s="10"/>
      <c r="F228" s="10"/>
      <c r="G228" s="10"/>
      <c r="H228" s="10"/>
      <c r="I228" s="10"/>
      <c r="J228" s="10"/>
      <c r="K228" s="11" t="str">
        <f aca="false">IF(J228="","",IF(J228&gt;=9,"Promoter",IF(J228&gt;=7,"Passive","Detractor")))</f>
        <v/>
      </c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1" t="str">
        <f aca="false">IF(OR(K228="Detractor",COUNTIF(M228:Y228,"&lt;=2")&gt;0,AA228="Yes"),"ALERT","")</f>
        <v/>
      </c>
    </row>
    <row r="229" customFormat="false" ht="15" hidden="false" customHeight="false" outlineLevel="0" collapsed="false">
      <c r="A229" s="10"/>
      <c r="B229" s="13"/>
      <c r="C229" s="11" t="str">
        <f aca="false">IF(B229="","",TEXT(B229,"yyyy-mm"))</f>
        <v/>
      </c>
      <c r="D229" s="10"/>
      <c r="E229" s="10"/>
      <c r="F229" s="10"/>
      <c r="G229" s="10"/>
      <c r="H229" s="10"/>
      <c r="I229" s="10"/>
      <c r="J229" s="10"/>
      <c r="K229" s="11" t="str">
        <f aca="false">IF(J229="","",IF(J229&gt;=9,"Promoter",IF(J229&gt;=7,"Passive","Detractor")))</f>
        <v/>
      </c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1" t="str">
        <f aca="false">IF(OR(K229="Detractor",COUNTIF(M229:Y229,"&lt;=2")&gt;0,AA229="Yes"),"ALERT","")</f>
        <v/>
      </c>
    </row>
    <row r="230" customFormat="false" ht="15" hidden="false" customHeight="false" outlineLevel="0" collapsed="false">
      <c r="A230" s="10"/>
      <c r="B230" s="13"/>
      <c r="C230" s="11" t="str">
        <f aca="false">IF(B230="","",TEXT(B230,"yyyy-mm"))</f>
        <v/>
      </c>
      <c r="D230" s="10"/>
      <c r="E230" s="10"/>
      <c r="F230" s="10"/>
      <c r="G230" s="10"/>
      <c r="H230" s="10"/>
      <c r="I230" s="10"/>
      <c r="J230" s="10"/>
      <c r="K230" s="11" t="str">
        <f aca="false">IF(J230="","",IF(J230&gt;=9,"Promoter",IF(J230&gt;=7,"Passive","Detractor")))</f>
        <v/>
      </c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1" t="str">
        <f aca="false">IF(OR(K230="Detractor",COUNTIF(M230:Y230,"&lt;=2")&gt;0,AA230="Yes"),"ALERT","")</f>
        <v/>
      </c>
    </row>
    <row r="231" customFormat="false" ht="15" hidden="false" customHeight="false" outlineLevel="0" collapsed="false">
      <c r="A231" s="10"/>
      <c r="B231" s="13"/>
      <c r="C231" s="11" t="str">
        <f aca="false">IF(B231="","",TEXT(B231,"yyyy-mm"))</f>
        <v/>
      </c>
      <c r="D231" s="10"/>
      <c r="E231" s="10"/>
      <c r="F231" s="10"/>
      <c r="G231" s="10"/>
      <c r="H231" s="10"/>
      <c r="I231" s="10"/>
      <c r="J231" s="10"/>
      <c r="K231" s="11" t="str">
        <f aca="false">IF(J231="","",IF(J231&gt;=9,"Promoter",IF(J231&gt;=7,"Passive","Detractor")))</f>
        <v/>
      </c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1" t="str">
        <f aca="false">IF(OR(K231="Detractor",COUNTIF(M231:Y231,"&lt;=2")&gt;0,AA231="Yes"),"ALERT","")</f>
        <v/>
      </c>
    </row>
    <row r="232" customFormat="false" ht="15" hidden="false" customHeight="false" outlineLevel="0" collapsed="false">
      <c r="A232" s="10"/>
      <c r="B232" s="13"/>
      <c r="C232" s="11" t="str">
        <f aca="false">IF(B232="","",TEXT(B232,"yyyy-mm"))</f>
        <v/>
      </c>
      <c r="D232" s="10"/>
      <c r="E232" s="10"/>
      <c r="F232" s="10"/>
      <c r="G232" s="10"/>
      <c r="H232" s="10"/>
      <c r="I232" s="10"/>
      <c r="J232" s="10"/>
      <c r="K232" s="11" t="str">
        <f aca="false">IF(J232="","",IF(J232&gt;=9,"Promoter",IF(J232&gt;=7,"Passive","Detractor")))</f>
        <v/>
      </c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1" t="str">
        <f aca="false">IF(OR(K232="Detractor",COUNTIF(M232:Y232,"&lt;=2")&gt;0,AA232="Yes"),"ALERT","")</f>
        <v/>
      </c>
    </row>
    <row r="233" customFormat="false" ht="15" hidden="false" customHeight="false" outlineLevel="0" collapsed="false">
      <c r="A233" s="10"/>
      <c r="B233" s="13"/>
      <c r="C233" s="11" t="str">
        <f aca="false">IF(B233="","",TEXT(B233,"yyyy-mm"))</f>
        <v/>
      </c>
      <c r="D233" s="10"/>
      <c r="E233" s="10"/>
      <c r="F233" s="10"/>
      <c r="G233" s="10"/>
      <c r="H233" s="10"/>
      <c r="I233" s="10"/>
      <c r="J233" s="10"/>
      <c r="K233" s="11" t="str">
        <f aca="false">IF(J233="","",IF(J233&gt;=9,"Promoter",IF(J233&gt;=7,"Passive","Detractor")))</f>
        <v/>
      </c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1" t="str">
        <f aca="false">IF(OR(K233="Detractor",COUNTIF(M233:Y233,"&lt;=2")&gt;0,AA233="Yes"),"ALERT","")</f>
        <v/>
      </c>
    </row>
    <row r="234" customFormat="false" ht="15" hidden="false" customHeight="false" outlineLevel="0" collapsed="false">
      <c r="A234" s="10"/>
      <c r="B234" s="13"/>
      <c r="C234" s="11" t="str">
        <f aca="false">IF(B234="","",TEXT(B234,"yyyy-mm"))</f>
        <v/>
      </c>
      <c r="D234" s="10"/>
      <c r="E234" s="10"/>
      <c r="F234" s="10"/>
      <c r="G234" s="10"/>
      <c r="H234" s="10"/>
      <c r="I234" s="10"/>
      <c r="J234" s="10"/>
      <c r="K234" s="11" t="str">
        <f aca="false">IF(J234="","",IF(J234&gt;=9,"Promoter",IF(J234&gt;=7,"Passive","Detractor")))</f>
        <v/>
      </c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1" t="str">
        <f aca="false">IF(OR(K234="Detractor",COUNTIF(M234:Y234,"&lt;=2")&gt;0,AA234="Yes"),"ALERT","")</f>
        <v/>
      </c>
    </row>
    <row r="235" customFormat="false" ht="15" hidden="false" customHeight="false" outlineLevel="0" collapsed="false">
      <c r="A235" s="10"/>
      <c r="B235" s="13"/>
      <c r="C235" s="11" t="str">
        <f aca="false">IF(B235="","",TEXT(B235,"yyyy-mm"))</f>
        <v/>
      </c>
      <c r="D235" s="10"/>
      <c r="E235" s="10"/>
      <c r="F235" s="10"/>
      <c r="G235" s="10"/>
      <c r="H235" s="10"/>
      <c r="I235" s="10"/>
      <c r="J235" s="10"/>
      <c r="K235" s="11" t="str">
        <f aca="false">IF(J235="","",IF(J235&gt;=9,"Promoter",IF(J235&gt;=7,"Passive","Detractor")))</f>
        <v/>
      </c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1" t="str">
        <f aca="false">IF(OR(K235="Detractor",COUNTIF(M235:Y235,"&lt;=2")&gt;0,AA235="Yes"),"ALERT","")</f>
        <v/>
      </c>
    </row>
    <row r="236" customFormat="false" ht="15" hidden="false" customHeight="false" outlineLevel="0" collapsed="false">
      <c r="A236" s="10"/>
      <c r="B236" s="13"/>
      <c r="C236" s="11" t="str">
        <f aca="false">IF(B236="","",TEXT(B236,"yyyy-mm"))</f>
        <v/>
      </c>
      <c r="D236" s="10"/>
      <c r="E236" s="10"/>
      <c r="F236" s="10"/>
      <c r="G236" s="10"/>
      <c r="H236" s="10"/>
      <c r="I236" s="10"/>
      <c r="J236" s="10"/>
      <c r="K236" s="11" t="str">
        <f aca="false">IF(J236="","",IF(J236&gt;=9,"Promoter",IF(J236&gt;=7,"Passive","Detractor")))</f>
        <v/>
      </c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1" t="str">
        <f aca="false">IF(OR(K236="Detractor",COUNTIF(M236:Y236,"&lt;=2")&gt;0,AA236="Yes"),"ALERT","")</f>
        <v/>
      </c>
    </row>
    <row r="237" customFormat="false" ht="15" hidden="false" customHeight="false" outlineLevel="0" collapsed="false">
      <c r="A237" s="10"/>
      <c r="B237" s="13"/>
      <c r="C237" s="11" t="str">
        <f aca="false">IF(B237="","",TEXT(B237,"yyyy-mm"))</f>
        <v/>
      </c>
      <c r="D237" s="10"/>
      <c r="E237" s="10"/>
      <c r="F237" s="10"/>
      <c r="G237" s="10"/>
      <c r="H237" s="10"/>
      <c r="I237" s="10"/>
      <c r="J237" s="10"/>
      <c r="K237" s="11" t="str">
        <f aca="false">IF(J237="","",IF(J237&gt;=9,"Promoter",IF(J237&gt;=7,"Passive","Detractor")))</f>
        <v/>
      </c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1" t="str">
        <f aca="false">IF(OR(K237="Detractor",COUNTIF(M237:Y237,"&lt;=2")&gt;0,AA237="Yes"),"ALERT","")</f>
        <v/>
      </c>
    </row>
    <row r="238" customFormat="false" ht="15" hidden="false" customHeight="false" outlineLevel="0" collapsed="false">
      <c r="A238" s="10"/>
      <c r="B238" s="13"/>
      <c r="C238" s="11" t="str">
        <f aca="false">IF(B238="","",TEXT(B238,"yyyy-mm"))</f>
        <v/>
      </c>
      <c r="D238" s="10"/>
      <c r="E238" s="10"/>
      <c r="F238" s="10"/>
      <c r="G238" s="10"/>
      <c r="H238" s="10"/>
      <c r="I238" s="10"/>
      <c r="J238" s="10"/>
      <c r="K238" s="11" t="str">
        <f aca="false">IF(J238="","",IF(J238&gt;=9,"Promoter",IF(J238&gt;=7,"Passive","Detractor")))</f>
        <v/>
      </c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1" t="str">
        <f aca="false">IF(OR(K238="Detractor",COUNTIF(M238:Y238,"&lt;=2")&gt;0,AA238="Yes"),"ALERT","")</f>
        <v/>
      </c>
    </row>
    <row r="239" customFormat="false" ht="15" hidden="false" customHeight="false" outlineLevel="0" collapsed="false">
      <c r="A239" s="10"/>
      <c r="B239" s="13"/>
      <c r="C239" s="11" t="str">
        <f aca="false">IF(B239="","",TEXT(B239,"yyyy-mm"))</f>
        <v/>
      </c>
      <c r="D239" s="10"/>
      <c r="E239" s="10"/>
      <c r="F239" s="10"/>
      <c r="G239" s="10"/>
      <c r="H239" s="10"/>
      <c r="I239" s="10"/>
      <c r="J239" s="10"/>
      <c r="K239" s="11" t="str">
        <f aca="false">IF(J239="","",IF(J239&gt;=9,"Promoter",IF(J239&gt;=7,"Passive","Detractor")))</f>
        <v/>
      </c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1" t="str">
        <f aca="false">IF(OR(K239="Detractor",COUNTIF(M239:Y239,"&lt;=2")&gt;0,AA239="Yes"),"ALERT","")</f>
        <v/>
      </c>
    </row>
    <row r="240" customFormat="false" ht="15" hidden="false" customHeight="false" outlineLevel="0" collapsed="false">
      <c r="A240" s="10"/>
      <c r="B240" s="13"/>
      <c r="C240" s="11" t="str">
        <f aca="false">IF(B240="","",TEXT(B240,"yyyy-mm"))</f>
        <v/>
      </c>
      <c r="D240" s="10"/>
      <c r="E240" s="10"/>
      <c r="F240" s="10"/>
      <c r="G240" s="10"/>
      <c r="H240" s="10"/>
      <c r="I240" s="10"/>
      <c r="J240" s="10"/>
      <c r="K240" s="11" t="str">
        <f aca="false">IF(J240="","",IF(J240&gt;=9,"Promoter",IF(J240&gt;=7,"Passive","Detractor")))</f>
        <v/>
      </c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1" t="str">
        <f aca="false">IF(OR(K240="Detractor",COUNTIF(M240:Y240,"&lt;=2")&gt;0,AA240="Yes"),"ALERT","")</f>
        <v/>
      </c>
    </row>
    <row r="241" customFormat="false" ht="15" hidden="false" customHeight="false" outlineLevel="0" collapsed="false">
      <c r="A241" s="10"/>
      <c r="B241" s="13"/>
      <c r="C241" s="11" t="str">
        <f aca="false">IF(B241="","",TEXT(B241,"yyyy-mm"))</f>
        <v/>
      </c>
      <c r="D241" s="10"/>
      <c r="E241" s="10"/>
      <c r="F241" s="10"/>
      <c r="G241" s="10"/>
      <c r="H241" s="10"/>
      <c r="I241" s="10"/>
      <c r="J241" s="10"/>
      <c r="K241" s="11" t="str">
        <f aca="false">IF(J241="","",IF(J241&gt;=9,"Promoter",IF(J241&gt;=7,"Passive","Detractor")))</f>
        <v/>
      </c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1" t="str">
        <f aca="false">IF(OR(K241="Detractor",COUNTIF(M241:Y241,"&lt;=2")&gt;0,AA241="Yes"),"ALERT","")</f>
        <v/>
      </c>
    </row>
    <row r="242" customFormat="false" ht="15" hidden="false" customHeight="false" outlineLevel="0" collapsed="false">
      <c r="A242" s="10"/>
      <c r="B242" s="13"/>
      <c r="C242" s="11" t="str">
        <f aca="false">IF(B242="","",TEXT(B242,"yyyy-mm"))</f>
        <v/>
      </c>
      <c r="D242" s="10"/>
      <c r="E242" s="10"/>
      <c r="F242" s="10"/>
      <c r="G242" s="10"/>
      <c r="H242" s="10"/>
      <c r="I242" s="10"/>
      <c r="J242" s="10"/>
      <c r="K242" s="11" t="str">
        <f aca="false">IF(J242="","",IF(J242&gt;=9,"Promoter",IF(J242&gt;=7,"Passive","Detractor")))</f>
        <v/>
      </c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1" t="str">
        <f aca="false">IF(OR(K242="Detractor",COUNTIF(M242:Y242,"&lt;=2")&gt;0,AA242="Yes"),"ALERT","")</f>
        <v/>
      </c>
    </row>
    <row r="243" customFormat="false" ht="15" hidden="false" customHeight="false" outlineLevel="0" collapsed="false">
      <c r="A243" s="10"/>
      <c r="B243" s="13"/>
      <c r="C243" s="11" t="str">
        <f aca="false">IF(B243="","",TEXT(B243,"yyyy-mm"))</f>
        <v/>
      </c>
      <c r="D243" s="10"/>
      <c r="E243" s="10"/>
      <c r="F243" s="10"/>
      <c r="G243" s="10"/>
      <c r="H243" s="10"/>
      <c r="I243" s="10"/>
      <c r="J243" s="10"/>
      <c r="K243" s="11" t="str">
        <f aca="false">IF(J243="","",IF(J243&gt;=9,"Promoter",IF(J243&gt;=7,"Passive","Detractor")))</f>
        <v/>
      </c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1" t="str">
        <f aca="false">IF(OR(K243="Detractor",COUNTIF(M243:Y243,"&lt;=2")&gt;0,AA243="Yes"),"ALERT","")</f>
        <v/>
      </c>
    </row>
    <row r="244" customFormat="false" ht="15" hidden="false" customHeight="false" outlineLevel="0" collapsed="false">
      <c r="A244" s="10"/>
      <c r="B244" s="13"/>
      <c r="C244" s="11" t="str">
        <f aca="false">IF(B244="","",TEXT(B244,"yyyy-mm"))</f>
        <v/>
      </c>
      <c r="D244" s="10"/>
      <c r="E244" s="10"/>
      <c r="F244" s="10"/>
      <c r="G244" s="10"/>
      <c r="H244" s="10"/>
      <c r="I244" s="10"/>
      <c r="J244" s="10"/>
      <c r="K244" s="11" t="str">
        <f aca="false">IF(J244="","",IF(J244&gt;=9,"Promoter",IF(J244&gt;=7,"Passive","Detractor")))</f>
        <v/>
      </c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1" t="str">
        <f aca="false">IF(OR(K244="Detractor",COUNTIF(M244:Y244,"&lt;=2")&gt;0,AA244="Yes"),"ALERT","")</f>
        <v/>
      </c>
    </row>
    <row r="245" customFormat="false" ht="15" hidden="false" customHeight="false" outlineLevel="0" collapsed="false">
      <c r="A245" s="10"/>
      <c r="B245" s="13"/>
      <c r="C245" s="11" t="str">
        <f aca="false">IF(B245="","",TEXT(B245,"yyyy-mm"))</f>
        <v/>
      </c>
      <c r="D245" s="10"/>
      <c r="E245" s="10"/>
      <c r="F245" s="10"/>
      <c r="G245" s="10"/>
      <c r="H245" s="10"/>
      <c r="I245" s="10"/>
      <c r="J245" s="10"/>
      <c r="K245" s="11" t="str">
        <f aca="false">IF(J245="","",IF(J245&gt;=9,"Promoter",IF(J245&gt;=7,"Passive","Detractor")))</f>
        <v/>
      </c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1" t="str">
        <f aca="false">IF(OR(K245="Detractor",COUNTIF(M245:Y245,"&lt;=2")&gt;0,AA245="Yes"),"ALERT","")</f>
        <v/>
      </c>
    </row>
    <row r="246" customFormat="false" ht="15" hidden="false" customHeight="false" outlineLevel="0" collapsed="false">
      <c r="A246" s="10"/>
      <c r="B246" s="13"/>
      <c r="C246" s="11" t="str">
        <f aca="false">IF(B246="","",TEXT(B246,"yyyy-mm"))</f>
        <v/>
      </c>
      <c r="D246" s="10"/>
      <c r="E246" s="10"/>
      <c r="F246" s="10"/>
      <c r="G246" s="10"/>
      <c r="H246" s="10"/>
      <c r="I246" s="10"/>
      <c r="J246" s="10"/>
      <c r="K246" s="11" t="str">
        <f aca="false">IF(J246="","",IF(J246&gt;=9,"Promoter",IF(J246&gt;=7,"Passive","Detractor")))</f>
        <v/>
      </c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1" t="str">
        <f aca="false">IF(OR(K246="Detractor",COUNTIF(M246:Y246,"&lt;=2")&gt;0,AA246="Yes"),"ALERT","")</f>
        <v/>
      </c>
    </row>
    <row r="247" customFormat="false" ht="15" hidden="false" customHeight="false" outlineLevel="0" collapsed="false">
      <c r="A247" s="10"/>
      <c r="B247" s="13"/>
      <c r="C247" s="11" t="str">
        <f aca="false">IF(B247="","",TEXT(B247,"yyyy-mm"))</f>
        <v/>
      </c>
      <c r="D247" s="10"/>
      <c r="E247" s="10"/>
      <c r="F247" s="10"/>
      <c r="G247" s="10"/>
      <c r="H247" s="10"/>
      <c r="I247" s="10"/>
      <c r="J247" s="10"/>
      <c r="K247" s="11" t="str">
        <f aca="false">IF(J247="","",IF(J247&gt;=9,"Promoter",IF(J247&gt;=7,"Passive","Detractor")))</f>
        <v/>
      </c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1" t="str">
        <f aca="false">IF(OR(K247="Detractor",COUNTIF(M247:Y247,"&lt;=2")&gt;0,AA247="Yes"),"ALERT","")</f>
        <v/>
      </c>
    </row>
    <row r="248" customFormat="false" ht="15" hidden="false" customHeight="false" outlineLevel="0" collapsed="false">
      <c r="A248" s="10"/>
      <c r="B248" s="13"/>
      <c r="C248" s="11" t="str">
        <f aca="false">IF(B248="","",TEXT(B248,"yyyy-mm"))</f>
        <v/>
      </c>
      <c r="D248" s="10"/>
      <c r="E248" s="10"/>
      <c r="F248" s="10"/>
      <c r="G248" s="10"/>
      <c r="H248" s="10"/>
      <c r="I248" s="10"/>
      <c r="J248" s="10"/>
      <c r="K248" s="11" t="str">
        <f aca="false">IF(J248="","",IF(J248&gt;=9,"Promoter",IF(J248&gt;=7,"Passive","Detractor")))</f>
        <v/>
      </c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1" t="str">
        <f aca="false">IF(OR(K248="Detractor",COUNTIF(M248:Y248,"&lt;=2")&gt;0,AA248="Yes"),"ALERT","")</f>
        <v/>
      </c>
    </row>
    <row r="249" customFormat="false" ht="15" hidden="false" customHeight="false" outlineLevel="0" collapsed="false">
      <c r="A249" s="10"/>
      <c r="B249" s="13"/>
      <c r="C249" s="11" t="str">
        <f aca="false">IF(B249="","",TEXT(B249,"yyyy-mm"))</f>
        <v/>
      </c>
      <c r="D249" s="10"/>
      <c r="E249" s="10"/>
      <c r="F249" s="10"/>
      <c r="G249" s="10"/>
      <c r="H249" s="10"/>
      <c r="I249" s="10"/>
      <c r="J249" s="10"/>
      <c r="K249" s="11" t="str">
        <f aca="false">IF(J249="","",IF(J249&gt;=9,"Promoter",IF(J249&gt;=7,"Passive","Detractor")))</f>
        <v/>
      </c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1" t="str">
        <f aca="false">IF(OR(K249="Detractor",COUNTIF(M249:Y249,"&lt;=2")&gt;0,AA249="Yes"),"ALERT","")</f>
        <v/>
      </c>
    </row>
    <row r="250" customFormat="false" ht="15" hidden="false" customHeight="false" outlineLevel="0" collapsed="false">
      <c r="A250" s="10"/>
      <c r="B250" s="13"/>
      <c r="C250" s="11" t="str">
        <f aca="false">IF(B250="","",TEXT(B250,"yyyy-mm"))</f>
        <v/>
      </c>
      <c r="D250" s="10"/>
      <c r="E250" s="10"/>
      <c r="F250" s="10"/>
      <c r="G250" s="10"/>
      <c r="H250" s="10"/>
      <c r="I250" s="10"/>
      <c r="J250" s="10"/>
      <c r="K250" s="11" t="str">
        <f aca="false">IF(J250="","",IF(J250&gt;=9,"Promoter",IF(J250&gt;=7,"Passive","Detractor")))</f>
        <v/>
      </c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1" t="str">
        <f aca="false">IF(OR(K250="Detractor",COUNTIF(M250:Y250,"&lt;=2")&gt;0,AA250="Yes"),"ALERT","")</f>
        <v/>
      </c>
    </row>
    <row r="251" customFormat="false" ht="15" hidden="false" customHeight="false" outlineLevel="0" collapsed="false">
      <c r="A251" s="10"/>
      <c r="B251" s="13"/>
      <c r="C251" s="11" t="str">
        <f aca="false">IF(B251="","",TEXT(B251,"yyyy-mm"))</f>
        <v/>
      </c>
      <c r="D251" s="10"/>
      <c r="E251" s="10"/>
      <c r="F251" s="10"/>
      <c r="G251" s="10"/>
      <c r="H251" s="10"/>
      <c r="I251" s="10"/>
      <c r="J251" s="10"/>
      <c r="K251" s="11" t="str">
        <f aca="false">IF(J251="","",IF(J251&gt;=9,"Promoter",IF(J251&gt;=7,"Passive","Detractor")))</f>
        <v/>
      </c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1" t="str">
        <f aca="false">IF(OR(K251="Detractor",COUNTIF(M251:Y251,"&lt;=2")&gt;0,AA251="Yes"),"ALERT","")</f>
        <v/>
      </c>
    </row>
    <row r="252" customFormat="false" ht="15" hidden="false" customHeight="false" outlineLevel="0" collapsed="false">
      <c r="A252" s="10"/>
      <c r="B252" s="13"/>
      <c r="C252" s="11" t="str">
        <f aca="false">IF(B252="","",TEXT(B252,"yyyy-mm"))</f>
        <v/>
      </c>
      <c r="D252" s="10"/>
      <c r="E252" s="10"/>
      <c r="F252" s="10"/>
      <c r="G252" s="10"/>
      <c r="H252" s="10"/>
      <c r="I252" s="10"/>
      <c r="J252" s="10"/>
      <c r="K252" s="11" t="str">
        <f aca="false">IF(J252="","",IF(J252&gt;=9,"Promoter",IF(J252&gt;=7,"Passive","Detractor")))</f>
        <v/>
      </c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1" t="str">
        <f aca="false">IF(OR(K252="Detractor",COUNTIF(M252:Y252,"&lt;=2")&gt;0,AA252="Yes"),"ALERT","")</f>
        <v/>
      </c>
    </row>
    <row r="253" customFormat="false" ht="15" hidden="false" customHeight="false" outlineLevel="0" collapsed="false">
      <c r="A253" s="10"/>
      <c r="B253" s="13"/>
      <c r="C253" s="11" t="str">
        <f aca="false">IF(B253="","",TEXT(B253,"yyyy-mm"))</f>
        <v/>
      </c>
      <c r="D253" s="10"/>
      <c r="E253" s="10"/>
      <c r="F253" s="10"/>
      <c r="G253" s="10"/>
      <c r="H253" s="10"/>
      <c r="I253" s="10"/>
      <c r="J253" s="10"/>
      <c r="K253" s="11" t="str">
        <f aca="false">IF(J253="","",IF(J253&gt;=9,"Promoter",IF(J253&gt;=7,"Passive","Detractor")))</f>
        <v/>
      </c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1" t="str">
        <f aca="false">IF(OR(K253="Detractor",COUNTIF(M253:Y253,"&lt;=2")&gt;0,AA253="Yes"),"ALERT","")</f>
        <v/>
      </c>
    </row>
    <row r="254" customFormat="false" ht="15" hidden="false" customHeight="false" outlineLevel="0" collapsed="false">
      <c r="A254" s="10"/>
      <c r="B254" s="13"/>
      <c r="C254" s="11" t="str">
        <f aca="false">IF(B254="","",TEXT(B254,"yyyy-mm"))</f>
        <v/>
      </c>
      <c r="D254" s="10"/>
      <c r="E254" s="10"/>
      <c r="F254" s="10"/>
      <c r="G254" s="10"/>
      <c r="H254" s="10"/>
      <c r="I254" s="10"/>
      <c r="J254" s="10"/>
      <c r="K254" s="11" t="str">
        <f aca="false">IF(J254="","",IF(J254&gt;=9,"Promoter",IF(J254&gt;=7,"Passive","Detractor")))</f>
        <v/>
      </c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1" t="str">
        <f aca="false">IF(OR(K254="Detractor",COUNTIF(M254:Y254,"&lt;=2")&gt;0,AA254="Yes"),"ALERT","")</f>
        <v/>
      </c>
    </row>
    <row r="255" customFormat="false" ht="15" hidden="false" customHeight="false" outlineLevel="0" collapsed="false">
      <c r="A255" s="10"/>
      <c r="B255" s="13"/>
      <c r="C255" s="11" t="str">
        <f aca="false">IF(B255="","",TEXT(B255,"yyyy-mm"))</f>
        <v/>
      </c>
      <c r="D255" s="10"/>
      <c r="E255" s="10"/>
      <c r="F255" s="10"/>
      <c r="G255" s="10"/>
      <c r="H255" s="10"/>
      <c r="I255" s="10"/>
      <c r="J255" s="10"/>
      <c r="K255" s="11" t="str">
        <f aca="false">IF(J255="","",IF(J255&gt;=9,"Promoter",IF(J255&gt;=7,"Passive","Detractor")))</f>
        <v/>
      </c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1" t="str">
        <f aca="false">IF(OR(K255="Detractor",COUNTIF(M255:Y255,"&lt;=2")&gt;0,AA255="Yes"),"ALERT","")</f>
        <v/>
      </c>
    </row>
    <row r="256" customFormat="false" ht="15" hidden="false" customHeight="false" outlineLevel="0" collapsed="false">
      <c r="A256" s="10"/>
      <c r="B256" s="13"/>
      <c r="C256" s="11" t="str">
        <f aca="false">IF(B256="","",TEXT(B256,"yyyy-mm"))</f>
        <v/>
      </c>
      <c r="D256" s="10"/>
      <c r="E256" s="10"/>
      <c r="F256" s="10"/>
      <c r="G256" s="10"/>
      <c r="H256" s="10"/>
      <c r="I256" s="10"/>
      <c r="J256" s="10"/>
      <c r="K256" s="11" t="str">
        <f aca="false">IF(J256="","",IF(J256&gt;=9,"Promoter",IF(J256&gt;=7,"Passive","Detractor")))</f>
        <v/>
      </c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1" t="str">
        <f aca="false">IF(OR(K256="Detractor",COUNTIF(M256:Y256,"&lt;=2")&gt;0,AA256="Yes"),"ALERT","")</f>
        <v/>
      </c>
    </row>
    <row r="257" customFormat="false" ht="15" hidden="false" customHeight="false" outlineLevel="0" collapsed="false">
      <c r="A257" s="10"/>
      <c r="B257" s="13"/>
      <c r="C257" s="11" t="str">
        <f aca="false">IF(B257="","",TEXT(B257,"yyyy-mm"))</f>
        <v/>
      </c>
      <c r="D257" s="10"/>
      <c r="E257" s="10"/>
      <c r="F257" s="10"/>
      <c r="G257" s="10"/>
      <c r="H257" s="10"/>
      <c r="I257" s="10"/>
      <c r="J257" s="10"/>
      <c r="K257" s="11" t="str">
        <f aca="false">IF(J257="","",IF(J257&gt;=9,"Promoter",IF(J257&gt;=7,"Passive","Detractor")))</f>
        <v/>
      </c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1" t="str">
        <f aca="false">IF(OR(K257="Detractor",COUNTIF(M257:Y257,"&lt;=2")&gt;0,AA257="Yes"),"ALERT","")</f>
        <v/>
      </c>
    </row>
    <row r="258" customFormat="false" ht="15" hidden="false" customHeight="false" outlineLevel="0" collapsed="false">
      <c r="A258" s="10"/>
      <c r="B258" s="13"/>
      <c r="C258" s="11" t="str">
        <f aca="false">IF(B258="","",TEXT(B258,"yyyy-mm"))</f>
        <v/>
      </c>
      <c r="D258" s="10"/>
      <c r="E258" s="10"/>
      <c r="F258" s="10"/>
      <c r="G258" s="10"/>
      <c r="H258" s="10"/>
      <c r="I258" s="10"/>
      <c r="J258" s="10"/>
      <c r="K258" s="11" t="str">
        <f aca="false">IF(J258="","",IF(J258&gt;=9,"Promoter",IF(J258&gt;=7,"Passive","Detractor")))</f>
        <v/>
      </c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1" t="str">
        <f aca="false">IF(OR(K258="Detractor",COUNTIF(M258:Y258,"&lt;=2")&gt;0,AA258="Yes"),"ALERT","")</f>
        <v/>
      </c>
    </row>
    <row r="259" customFormat="false" ht="15" hidden="false" customHeight="false" outlineLevel="0" collapsed="false">
      <c r="A259" s="10"/>
      <c r="B259" s="13"/>
      <c r="C259" s="11" t="str">
        <f aca="false">IF(B259="","",TEXT(B259,"yyyy-mm"))</f>
        <v/>
      </c>
      <c r="D259" s="10"/>
      <c r="E259" s="10"/>
      <c r="F259" s="10"/>
      <c r="G259" s="10"/>
      <c r="H259" s="10"/>
      <c r="I259" s="10"/>
      <c r="J259" s="10"/>
      <c r="K259" s="11" t="str">
        <f aca="false">IF(J259="","",IF(J259&gt;=9,"Promoter",IF(J259&gt;=7,"Passive","Detractor")))</f>
        <v/>
      </c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1" t="str">
        <f aca="false">IF(OR(K259="Detractor",COUNTIF(M259:Y259,"&lt;=2")&gt;0,AA259="Yes"),"ALERT","")</f>
        <v/>
      </c>
    </row>
    <row r="260" customFormat="false" ht="15" hidden="false" customHeight="false" outlineLevel="0" collapsed="false">
      <c r="A260" s="10"/>
      <c r="B260" s="13"/>
      <c r="C260" s="11" t="str">
        <f aca="false">IF(B260="","",TEXT(B260,"yyyy-mm"))</f>
        <v/>
      </c>
      <c r="D260" s="10"/>
      <c r="E260" s="10"/>
      <c r="F260" s="10"/>
      <c r="G260" s="10"/>
      <c r="H260" s="10"/>
      <c r="I260" s="10"/>
      <c r="J260" s="10"/>
      <c r="K260" s="11" t="str">
        <f aca="false">IF(J260="","",IF(J260&gt;=9,"Promoter",IF(J260&gt;=7,"Passive","Detractor")))</f>
        <v/>
      </c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1" t="str">
        <f aca="false">IF(OR(K260="Detractor",COUNTIF(M260:Y260,"&lt;=2")&gt;0,AA260="Yes"),"ALERT","")</f>
        <v/>
      </c>
    </row>
    <row r="261" customFormat="false" ht="15" hidden="false" customHeight="false" outlineLevel="0" collapsed="false">
      <c r="A261" s="10"/>
      <c r="B261" s="13"/>
      <c r="C261" s="11" t="str">
        <f aca="false">IF(B261="","",TEXT(B261,"yyyy-mm"))</f>
        <v/>
      </c>
      <c r="D261" s="10"/>
      <c r="E261" s="10"/>
      <c r="F261" s="10"/>
      <c r="G261" s="10"/>
      <c r="H261" s="10"/>
      <c r="I261" s="10"/>
      <c r="J261" s="10"/>
      <c r="K261" s="11" t="str">
        <f aca="false">IF(J261="","",IF(J261&gt;=9,"Promoter",IF(J261&gt;=7,"Passive","Detractor")))</f>
        <v/>
      </c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1" t="str">
        <f aca="false">IF(OR(K261="Detractor",COUNTIF(M261:Y261,"&lt;=2")&gt;0,AA261="Yes"),"ALERT","")</f>
        <v/>
      </c>
    </row>
    <row r="262" customFormat="false" ht="15" hidden="false" customHeight="false" outlineLevel="0" collapsed="false">
      <c r="A262" s="10"/>
      <c r="B262" s="13"/>
      <c r="C262" s="11" t="str">
        <f aca="false">IF(B262="","",TEXT(B262,"yyyy-mm"))</f>
        <v/>
      </c>
      <c r="D262" s="10"/>
      <c r="E262" s="10"/>
      <c r="F262" s="10"/>
      <c r="G262" s="10"/>
      <c r="H262" s="10"/>
      <c r="I262" s="10"/>
      <c r="J262" s="10"/>
      <c r="K262" s="11" t="str">
        <f aca="false">IF(J262="","",IF(J262&gt;=9,"Promoter",IF(J262&gt;=7,"Passive","Detractor")))</f>
        <v/>
      </c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1" t="str">
        <f aca="false">IF(OR(K262="Detractor",COUNTIF(M262:Y262,"&lt;=2")&gt;0,AA262="Yes"),"ALERT","")</f>
        <v/>
      </c>
    </row>
    <row r="263" customFormat="false" ht="15" hidden="false" customHeight="false" outlineLevel="0" collapsed="false">
      <c r="A263" s="10"/>
      <c r="B263" s="13"/>
      <c r="C263" s="11" t="str">
        <f aca="false">IF(B263="","",TEXT(B263,"yyyy-mm"))</f>
        <v/>
      </c>
      <c r="D263" s="10"/>
      <c r="E263" s="10"/>
      <c r="F263" s="10"/>
      <c r="G263" s="10"/>
      <c r="H263" s="10"/>
      <c r="I263" s="10"/>
      <c r="J263" s="10"/>
      <c r="K263" s="11" t="str">
        <f aca="false">IF(J263="","",IF(J263&gt;=9,"Promoter",IF(J263&gt;=7,"Passive","Detractor")))</f>
        <v/>
      </c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1" t="str">
        <f aca="false">IF(OR(K263="Detractor",COUNTIF(M263:Y263,"&lt;=2")&gt;0,AA263="Yes"),"ALERT","")</f>
        <v/>
      </c>
    </row>
    <row r="264" customFormat="false" ht="15" hidden="false" customHeight="false" outlineLevel="0" collapsed="false">
      <c r="A264" s="10"/>
      <c r="B264" s="13"/>
      <c r="C264" s="11" t="str">
        <f aca="false">IF(B264="","",TEXT(B264,"yyyy-mm"))</f>
        <v/>
      </c>
      <c r="D264" s="10"/>
      <c r="E264" s="10"/>
      <c r="F264" s="10"/>
      <c r="G264" s="10"/>
      <c r="H264" s="10"/>
      <c r="I264" s="10"/>
      <c r="J264" s="10"/>
      <c r="K264" s="11" t="str">
        <f aca="false">IF(J264="","",IF(J264&gt;=9,"Promoter",IF(J264&gt;=7,"Passive","Detractor")))</f>
        <v/>
      </c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1" t="str">
        <f aca="false">IF(OR(K264="Detractor",COUNTIF(M264:Y264,"&lt;=2")&gt;0,AA264="Yes"),"ALERT","")</f>
        <v/>
      </c>
    </row>
    <row r="265" customFormat="false" ht="15" hidden="false" customHeight="false" outlineLevel="0" collapsed="false">
      <c r="A265" s="10"/>
      <c r="B265" s="13"/>
      <c r="C265" s="11" t="str">
        <f aca="false">IF(B265="","",TEXT(B265,"yyyy-mm"))</f>
        <v/>
      </c>
      <c r="D265" s="10"/>
      <c r="E265" s="10"/>
      <c r="F265" s="10"/>
      <c r="G265" s="10"/>
      <c r="H265" s="10"/>
      <c r="I265" s="10"/>
      <c r="J265" s="10"/>
      <c r="K265" s="11" t="str">
        <f aca="false">IF(J265="","",IF(J265&gt;=9,"Promoter",IF(J265&gt;=7,"Passive","Detractor")))</f>
        <v/>
      </c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1" t="str">
        <f aca="false">IF(OR(K265="Detractor",COUNTIF(M265:Y265,"&lt;=2")&gt;0,AA265="Yes"),"ALERT","")</f>
        <v/>
      </c>
    </row>
    <row r="266" customFormat="false" ht="15" hidden="false" customHeight="false" outlineLevel="0" collapsed="false">
      <c r="A266" s="10"/>
      <c r="B266" s="13"/>
      <c r="C266" s="11" t="str">
        <f aca="false">IF(B266="","",TEXT(B266,"yyyy-mm"))</f>
        <v/>
      </c>
      <c r="D266" s="10"/>
      <c r="E266" s="10"/>
      <c r="F266" s="10"/>
      <c r="G266" s="10"/>
      <c r="H266" s="10"/>
      <c r="I266" s="10"/>
      <c r="J266" s="10"/>
      <c r="K266" s="11" t="str">
        <f aca="false">IF(J266="","",IF(J266&gt;=9,"Promoter",IF(J266&gt;=7,"Passive","Detractor")))</f>
        <v/>
      </c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1" t="str">
        <f aca="false">IF(OR(K266="Detractor",COUNTIF(M266:Y266,"&lt;=2")&gt;0,AA266="Yes"),"ALERT","")</f>
        <v/>
      </c>
    </row>
    <row r="267" customFormat="false" ht="15" hidden="false" customHeight="false" outlineLevel="0" collapsed="false">
      <c r="A267" s="10"/>
      <c r="B267" s="13"/>
      <c r="C267" s="11" t="str">
        <f aca="false">IF(B267="","",TEXT(B267,"yyyy-mm"))</f>
        <v/>
      </c>
      <c r="D267" s="10"/>
      <c r="E267" s="10"/>
      <c r="F267" s="10"/>
      <c r="G267" s="10"/>
      <c r="H267" s="10"/>
      <c r="I267" s="10"/>
      <c r="J267" s="10"/>
      <c r="K267" s="11" t="str">
        <f aca="false">IF(J267="","",IF(J267&gt;=9,"Promoter",IF(J267&gt;=7,"Passive","Detractor")))</f>
        <v/>
      </c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1" t="str">
        <f aca="false">IF(OR(K267="Detractor",COUNTIF(M267:Y267,"&lt;=2")&gt;0,AA267="Yes"),"ALERT","")</f>
        <v/>
      </c>
    </row>
    <row r="268" customFormat="false" ht="15" hidden="false" customHeight="false" outlineLevel="0" collapsed="false">
      <c r="A268" s="10"/>
      <c r="B268" s="13"/>
      <c r="C268" s="11" t="str">
        <f aca="false">IF(B268="","",TEXT(B268,"yyyy-mm"))</f>
        <v/>
      </c>
      <c r="D268" s="10"/>
      <c r="E268" s="10"/>
      <c r="F268" s="10"/>
      <c r="G268" s="10"/>
      <c r="H268" s="10"/>
      <c r="I268" s="10"/>
      <c r="J268" s="10"/>
      <c r="K268" s="11" t="str">
        <f aca="false">IF(J268="","",IF(J268&gt;=9,"Promoter",IF(J268&gt;=7,"Passive","Detractor")))</f>
        <v/>
      </c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1" t="str">
        <f aca="false">IF(OR(K268="Detractor",COUNTIF(M268:Y268,"&lt;=2")&gt;0,AA268="Yes"),"ALERT","")</f>
        <v/>
      </c>
    </row>
    <row r="269" customFormat="false" ht="15" hidden="false" customHeight="false" outlineLevel="0" collapsed="false">
      <c r="A269" s="10"/>
      <c r="B269" s="13"/>
      <c r="C269" s="11" t="str">
        <f aca="false">IF(B269="","",TEXT(B269,"yyyy-mm"))</f>
        <v/>
      </c>
      <c r="D269" s="10"/>
      <c r="E269" s="10"/>
      <c r="F269" s="10"/>
      <c r="G269" s="10"/>
      <c r="H269" s="10"/>
      <c r="I269" s="10"/>
      <c r="J269" s="10"/>
      <c r="K269" s="11" t="str">
        <f aca="false">IF(J269="","",IF(J269&gt;=9,"Promoter",IF(J269&gt;=7,"Passive","Detractor")))</f>
        <v/>
      </c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1" t="str">
        <f aca="false">IF(OR(K269="Detractor",COUNTIF(M269:Y269,"&lt;=2")&gt;0,AA269="Yes"),"ALERT","")</f>
        <v/>
      </c>
    </row>
    <row r="270" customFormat="false" ht="15" hidden="false" customHeight="false" outlineLevel="0" collapsed="false">
      <c r="A270" s="10"/>
      <c r="B270" s="13"/>
      <c r="C270" s="11" t="str">
        <f aca="false">IF(B270="","",TEXT(B270,"yyyy-mm"))</f>
        <v/>
      </c>
      <c r="D270" s="10"/>
      <c r="E270" s="10"/>
      <c r="F270" s="10"/>
      <c r="G270" s="10"/>
      <c r="H270" s="10"/>
      <c r="I270" s="10"/>
      <c r="J270" s="10"/>
      <c r="K270" s="11" t="str">
        <f aca="false">IF(J270="","",IF(J270&gt;=9,"Promoter",IF(J270&gt;=7,"Passive","Detractor")))</f>
        <v/>
      </c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1" t="str">
        <f aca="false">IF(OR(K270="Detractor",COUNTIF(M270:Y270,"&lt;=2")&gt;0,AA270="Yes"),"ALERT","")</f>
        <v/>
      </c>
    </row>
    <row r="271" customFormat="false" ht="15" hidden="false" customHeight="false" outlineLevel="0" collapsed="false">
      <c r="A271" s="10"/>
      <c r="B271" s="13"/>
      <c r="C271" s="11" t="str">
        <f aca="false">IF(B271="","",TEXT(B271,"yyyy-mm"))</f>
        <v/>
      </c>
      <c r="D271" s="10"/>
      <c r="E271" s="10"/>
      <c r="F271" s="10"/>
      <c r="G271" s="10"/>
      <c r="H271" s="10"/>
      <c r="I271" s="10"/>
      <c r="J271" s="10"/>
      <c r="K271" s="11" t="str">
        <f aca="false">IF(J271="","",IF(J271&gt;=9,"Promoter",IF(J271&gt;=7,"Passive","Detractor")))</f>
        <v/>
      </c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1" t="str">
        <f aca="false">IF(OR(K271="Detractor",COUNTIF(M271:Y271,"&lt;=2")&gt;0,AA271="Yes"),"ALERT","")</f>
        <v/>
      </c>
    </row>
    <row r="272" customFormat="false" ht="15" hidden="false" customHeight="false" outlineLevel="0" collapsed="false">
      <c r="A272" s="10"/>
      <c r="B272" s="13"/>
      <c r="C272" s="11" t="str">
        <f aca="false">IF(B272="","",TEXT(B272,"yyyy-mm"))</f>
        <v/>
      </c>
      <c r="D272" s="10"/>
      <c r="E272" s="10"/>
      <c r="F272" s="10"/>
      <c r="G272" s="10"/>
      <c r="H272" s="10"/>
      <c r="I272" s="10"/>
      <c r="J272" s="10"/>
      <c r="K272" s="11" t="str">
        <f aca="false">IF(J272="","",IF(J272&gt;=9,"Promoter",IF(J272&gt;=7,"Passive","Detractor")))</f>
        <v/>
      </c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1" t="str">
        <f aca="false">IF(OR(K272="Detractor",COUNTIF(M272:Y272,"&lt;=2")&gt;0,AA272="Yes"),"ALERT","")</f>
        <v/>
      </c>
    </row>
    <row r="273" customFormat="false" ht="15" hidden="false" customHeight="false" outlineLevel="0" collapsed="false">
      <c r="A273" s="10"/>
      <c r="B273" s="13"/>
      <c r="C273" s="11" t="str">
        <f aca="false">IF(B273="","",TEXT(B273,"yyyy-mm"))</f>
        <v/>
      </c>
      <c r="D273" s="10"/>
      <c r="E273" s="10"/>
      <c r="F273" s="10"/>
      <c r="G273" s="10"/>
      <c r="H273" s="10"/>
      <c r="I273" s="10"/>
      <c r="J273" s="10"/>
      <c r="K273" s="11" t="str">
        <f aca="false">IF(J273="","",IF(J273&gt;=9,"Promoter",IF(J273&gt;=7,"Passive","Detractor")))</f>
        <v/>
      </c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1" t="str">
        <f aca="false">IF(OR(K273="Detractor",COUNTIF(M273:Y273,"&lt;=2")&gt;0,AA273="Yes"),"ALERT","")</f>
        <v/>
      </c>
    </row>
    <row r="274" customFormat="false" ht="15" hidden="false" customHeight="false" outlineLevel="0" collapsed="false">
      <c r="A274" s="10"/>
      <c r="B274" s="13"/>
      <c r="C274" s="11" t="str">
        <f aca="false">IF(B274="","",TEXT(B274,"yyyy-mm"))</f>
        <v/>
      </c>
      <c r="D274" s="10"/>
      <c r="E274" s="10"/>
      <c r="F274" s="10"/>
      <c r="G274" s="10"/>
      <c r="H274" s="10"/>
      <c r="I274" s="10"/>
      <c r="J274" s="10"/>
      <c r="K274" s="11" t="str">
        <f aca="false">IF(J274="","",IF(J274&gt;=9,"Promoter",IF(J274&gt;=7,"Passive","Detractor")))</f>
        <v/>
      </c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1" t="str">
        <f aca="false">IF(OR(K274="Detractor",COUNTIF(M274:Y274,"&lt;=2")&gt;0,AA274="Yes"),"ALERT","")</f>
        <v/>
      </c>
    </row>
    <row r="275" customFormat="false" ht="15" hidden="false" customHeight="false" outlineLevel="0" collapsed="false">
      <c r="A275" s="10"/>
      <c r="B275" s="13"/>
      <c r="C275" s="11" t="str">
        <f aca="false">IF(B275="","",TEXT(B275,"yyyy-mm"))</f>
        <v/>
      </c>
      <c r="D275" s="10"/>
      <c r="E275" s="10"/>
      <c r="F275" s="10"/>
      <c r="G275" s="10"/>
      <c r="H275" s="10"/>
      <c r="I275" s="10"/>
      <c r="J275" s="10"/>
      <c r="K275" s="11" t="str">
        <f aca="false">IF(J275="","",IF(J275&gt;=9,"Promoter",IF(J275&gt;=7,"Passive","Detractor")))</f>
        <v/>
      </c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1" t="str">
        <f aca="false">IF(OR(K275="Detractor",COUNTIF(M275:Y275,"&lt;=2")&gt;0,AA275="Yes"),"ALERT","")</f>
        <v/>
      </c>
    </row>
    <row r="276" customFormat="false" ht="15" hidden="false" customHeight="false" outlineLevel="0" collapsed="false">
      <c r="A276" s="10"/>
      <c r="B276" s="13"/>
      <c r="C276" s="11" t="str">
        <f aca="false">IF(B276="","",TEXT(B276,"yyyy-mm"))</f>
        <v/>
      </c>
      <c r="D276" s="10"/>
      <c r="E276" s="10"/>
      <c r="F276" s="10"/>
      <c r="G276" s="10"/>
      <c r="H276" s="10"/>
      <c r="I276" s="10"/>
      <c r="J276" s="10"/>
      <c r="K276" s="11" t="str">
        <f aca="false">IF(J276="","",IF(J276&gt;=9,"Promoter",IF(J276&gt;=7,"Passive","Detractor")))</f>
        <v/>
      </c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1" t="str">
        <f aca="false">IF(OR(K276="Detractor",COUNTIF(M276:Y276,"&lt;=2")&gt;0,AA276="Yes"),"ALERT","")</f>
        <v/>
      </c>
    </row>
    <row r="277" customFormat="false" ht="15" hidden="false" customHeight="false" outlineLevel="0" collapsed="false">
      <c r="A277" s="10"/>
      <c r="B277" s="13"/>
      <c r="C277" s="11" t="str">
        <f aca="false">IF(B277="","",TEXT(B277,"yyyy-mm"))</f>
        <v/>
      </c>
      <c r="D277" s="10"/>
      <c r="E277" s="10"/>
      <c r="F277" s="10"/>
      <c r="G277" s="10"/>
      <c r="H277" s="10"/>
      <c r="I277" s="10"/>
      <c r="J277" s="10"/>
      <c r="K277" s="11" t="str">
        <f aca="false">IF(J277="","",IF(J277&gt;=9,"Promoter",IF(J277&gt;=7,"Passive","Detractor")))</f>
        <v/>
      </c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1" t="str">
        <f aca="false">IF(OR(K277="Detractor",COUNTIF(M277:Y277,"&lt;=2")&gt;0,AA277="Yes"),"ALERT","")</f>
        <v/>
      </c>
    </row>
    <row r="278" customFormat="false" ht="15" hidden="false" customHeight="false" outlineLevel="0" collapsed="false">
      <c r="A278" s="10"/>
      <c r="B278" s="13"/>
      <c r="C278" s="11" t="str">
        <f aca="false">IF(B278="","",TEXT(B278,"yyyy-mm"))</f>
        <v/>
      </c>
      <c r="D278" s="10"/>
      <c r="E278" s="10"/>
      <c r="F278" s="10"/>
      <c r="G278" s="10"/>
      <c r="H278" s="10"/>
      <c r="I278" s="10"/>
      <c r="J278" s="10"/>
      <c r="K278" s="11" t="str">
        <f aca="false">IF(J278="","",IF(J278&gt;=9,"Promoter",IF(J278&gt;=7,"Passive","Detractor")))</f>
        <v/>
      </c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1" t="str">
        <f aca="false">IF(OR(K278="Detractor",COUNTIF(M278:Y278,"&lt;=2")&gt;0,AA278="Yes"),"ALERT","")</f>
        <v/>
      </c>
    </row>
    <row r="279" customFormat="false" ht="15" hidden="false" customHeight="false" outlineLevel="0" collapsed="false">
      <c r="A279" s="10"/>
      <c r="B279" s="13"/>
      <c r="C279" s="11" t="str">
        <f aca="false">IF(B279="","",TEXT(B279,"yyyy-mm"))</f>
        <v/>
      </c>
      <c r="D279" s="10"/>
      <c r="E279" s="10"/>
      <c r="F279" s="10"/>
      <c r="G279" s="10"/>
      <c r="H279" s="10"/>
      <c r="I279" s="10"/>
      <c r="J279" s="10"/>
      <c r="K279" s="11" t="str">
        <f aca="false">IF(J279="","",IF(J279&gt;=9,"Promoter",IF(J279&gt;=7,"Passive","Detractor")))</f>
        <v/>
      </c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1" t="str">
        <f aca="false">IF(OR(K279="Detractor",COUNTIF(M279:Y279,"&lt;=2")&gt;0,AA279="Yes"),"ALERT","")</f>
        <v/>
      </c>
    </row>
    <row r="280" customFormat="false" ht="15" hidden="false" customHeight="false" outlineLevel="0" collapsed="false">
      <c r="A280" s="10"/>
      <c r="B280" s="13"/>
      <c r="C280" s="11" t="str">
        <f aca="false">IF(B280="","",TEXT(B280,"yyyy-mm"))</f>
        <v/>
      </c>
      <c r="D280" s="10"/>
      <c r="E280" s="10"/>
      <c r="F280" s="10"/>
      <c r="G280" s="10"/>
      <c r="H280" s="10"/>
      <c r="I280" s="10"/>
      <c r="J280" s="10"/>
      <c r="K280" s="11" t="str">
        <f aca="false">IF(J280="","",IF(J280&gt;=9,"Promoter",IF(J280&gt;=7,"Passive","Detractor")))</f>
        <v/>
      </c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1" t="str">
        <f aca="false">IF(OR(K280="Detractor",COUNTIF(M280:Y280,"&lt;=2")&gt;0,AA280="Yes"),"ALERT","")</f>
        <v/>
      </c>
    </row>
    <row r="281" customFormat="false" ht="15" hidden="false" customHeight="false" outlineLevel="0" collapsed="false">
      <c r="A281" s="10"/>
      <c r="B281" s="13"/>
      <c r="C281" s="11" t="str">
        <f aca="false">IF(B281="","",TEXT(B281,"yyyy-mm"))</f>
        <v/>
      </c>
      <c r="D281" s="10"/>
      <c r="E281" s="10"/>
      <c r="F281" s="10"/>
      <c r="G281" s="10"/>
      <c r="H281" s="10"/>
      <c r="I281" s="10"/>
      <c r="J281" s="10"/>
      <c r="K281" s="11" t="str">
        <f aca="false">IF(J281="","",IF(J281&gt;=9,"Promoter",IF(J281&gt;=7,"Passive","Detractor")))</f>
        <v/>
      </c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1" t="str">
        <f aca="false">IF(OR(K281="Detractor",COUNTIF(M281:Y281,"&lt;=2")&gt;0,AA281="Yes"),"ALERT","")</f>
        <v/>
      </c>
    </row>
    <row r="282" customFormat="false" ht="15" hidden="false" customHeight="false" outlineLevel="0" collapsed="false">
      <c r="A282" s="10"/>
      <c r="B282" s="13"/>
      <c r="C282" s="11" t="str">
        <f aca="false">IF(B282="","",TEXT(B282,"yyyy-mm"))</f>
        <v/>
      </c>
      <c r="D282" s="10"/>
      <c r="E282" s="10"/>
      <c r="F282" s="10"/>
      <c r="G282" s="10"/>
      <c r="H282" s="10"/>
      <c r="I282" s="10"/>
      <c r="J282" s="10"/>
      <c r="K282" s="11" t="str">
        <f aca="false">IF(J282="","",IF(J282&gt;=9,"Promoter",IF(J282&gt;=7,"Passive","Detractor")))</f>
        <v/>
      </c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1" t="str">
        <f aca="false">IF(OR(K282="Detractor",COUNTIF(M282:Y282,"&lt;=2")&gt;0,AA282="Yes"),"ALERT","")</f>
        <v/>
      </c>
    </row>
    <row r="283" customFormat="false" ht="15" hidden="false" customHeight="false" outlineLevel="0" collapsed="false">
      <c r="A283" s="10"/>
      <c r="B283" s="13"/>
      <c r="C283" s="11" t="str">
        <f aca="false">IF(B283="","",TEXT(B283,"yyyy-mm"))</f>
        <v/>
      </c>
      <c r="D283" s="10"/>
      <c r="E283" s="10"/>
      <c r="F283" s="10"/>
      <c r="G283" s="10"/>
      <c r="H283" s="10"/>
      <c r="I283" s="10"/>
      <c r="J283" s="10"/>
      <c r="K283" s="11" t="str">
        <f aca="false">IF(J283="","",IF(J283&gt;=9,"Promoter",IF(J283&gt;=7,"Passive","Detractor")))</f>
        <v/>
      </c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1" t="str">
        <f aca="false">IF(OR(K283="Detractor",COUNTIF(M283:Y283,"&lt;=2")&gt;0,AA283="Yes"),"ALERT","")</f>
        <v/>
      </c>
    </row>
    <row r="284" customFormat="false" ht="15" hidden="false" customHeight="false" outlineLevel="0" collapsed="false">
      <c r="A284" s="10"/>
      <c r="B284" s="13"/>
      <c r="C284" s="11" t="str">
        <f aca="false">IF(B284="","",TEXT(B284,"yyyy-mm"))</f>
        <v/>
      </c>
      <c r="D284" s="10"/>
      <c r="E284" s="10"/>
      <c r="F284" s="10"/>
      <c r="G284" s="10"/>
      <c r="H284" s="10"/>
      <c r="I284" s="10"/>
      <c r="J284" s="10"/>
      <c r="K284" s="11" t="str">
        <f aca="false">IF(J284="","",IF(J284&gt;=9,"Promoter",IF(J284&gt;=7,"Passive","Detractor")))</f>
        <v/>
      </c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1" t="str">
        <f aca="false">IF(OR(K284="Detractor",COUNTIF(M284:Y284,"&lt;=2")&gt;0,AA284="Yes"),"ALERT","")</f>
        <v/>
      </c>
    </row>
    <row r="285" customFormat="false" ht="15" hidden="false" customHeight="false" outlineLevel="0" collapsed="false">
      <c r="A285" s="10"/>
      <c r="B285" s="13"/>
      <c r="C285" s="11" t="str">
        <f aca="false">IF(B285="","",TEXT(B285,"yyyy-mm"))</f>
        <v/>
      </c>
      <c r="D285" s="10"/>
      <c r="E285" s="10"/>
      <c r="F285" s="10"/>
      <c r="G285" s="10"/>
      <c r="H285" s="10"/>
      <c r="I285" s="10"/>
      <c r="J285" s="10"/>
      <c r="K285" s="11" t="str">
        <f aca="false">IF(J285="","",IF(J285&gt;=9,"Promoter",IF(J285&gt;=7,"Passive","Detractor")))</f>
        <v/>
      </c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1" t="str">
        <f aca="false">IF(OR(K285="Detractor",COUNTIF(M285:Y285,"&lt;=2")&gt;0,AA285="Yes"),"ALERT","")</f>
        <v/>
      </c>
    </row>
    <row r="286" customFormat="false" ht="15" hidden="false" customHeight="false" outlineLevel="0" collapsed="false">
      <c r="A286" s="10"/>
      <c r="B286" s="13"/>
      <c r="C286" s="11" t="str">
        <f aca="false">IF(B286="","",TEXT(B286,"yyyy-mm"))</f>
        <v/>
      </c>
      <c r="D286" s="10"/>
      <c r="E286" s="10"/>
      <c r="F286" s="10"/>
      <c r="G286" s="10"/>
      <c r="H286" s="10"/>
      <c r="I286" s="10"/>
      <c r="J286" s="10"/>
      <c r="K286" s="11" t="str">
        <f aca="false">IF(J286="","",IF(J286&gt;=9,"Promoter",IF(J286&gt;=7,"Passive","Detractor")))</f>
        <v/>
      </c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1" t="str">
        <f aca="false">IF(OR(K286="Detractor",COUNTIF(M286:Y286,"&lt;=2")&gt;0,AA286="Yes"),"ALERT","")</f>
        <v/>
      </c>
    </row>
    <row r="287" customFormat="false" ht="15" hidden="false" customHeight="false" outlineLevel="0" collapsed="false">
      <c r="A287" s="10"/>
      <c r="B287" s="13"/>
      <c r="C287" s="11" t="str">
        <f aca="false">IF(B287="","",TEXT(B287,"yyyy-mm"))</f>
        <v/>
      </c>
      <c r="D287" s="10"/>
      <c r="E287" s="10"/>
      <c r="F287" s="10"/>
      <c r="G287" s="10"/>
      <c r="H287" s="10"/>
      <c r="I287" s="10"/>
      <c r="J287" s="10"/>
      <c r="K287" s="11" t="str">
        <f aca="false">IF(J287="","",IF(J287&gt;=9,"Promoter",IF(J287&gt;=7,"Passive","Detractor")))</f>
        <v/>
      </c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1" t="str">
        <f aca="false">IF(OR(K287="Detractor",COUNTIF(M287:Y287,"&lt;=2")&gt;0,AA287="Yes"),"ALERT","")</f>
        <v/>
      </c>
    </row>
    <row r="288" customFormat="false" ht="15" hidden="false" customHeight="false" outlineLevel="0" collapsed="false">
      <c r="A288" s="10"/>
      <c r="B288" s="13"/>
      <c r="C288" s="11" t="str">
        <f aca="false">IF(B288="","",TEXT(B288,"yyyy-mm"))</f>
        <v/>
      </c>
      <c r="D288" s="10"/>
      <c r="E288" s="10"/>
      <c r="F288" s="10"/>
      <c r="G288" s="10"/>
      <c r="H288" s="10"/>
      <c r="I288" s="10"/>
      <c r="J288" s="10"/>
      <c r="K288" s="11" t="str">
        <f aca="false">IF(J288="","",IF(J288&gt;=9,"Promoter",IF(J288&gt;=7,"Passive","Detractor")))</f>
        <v/>
      </c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1" t="str">
        <f aca="false">IF(OR(K288="Detractor",COUNTIF(M288:Y288,"&lt;=2")&gt;0,AA288="Yes"),"ALERT","")</f>
        <v/>
      </c>
    </row>
    <row r="289" customFormat="false" ht="15" hidden="false" customHeight="false" outlineLevel="0" collapsed="false">
      <c r="A289" s="10"/>
      <c r="B289" s="13"/>
      <c r="C289" s="11" t="str">
        <f aca="false">IF(B289="","",TEXT(B289,"yyyy-mm"))</f>
        <v/>
      </c>
      <c r="D289" s="10"/>
      <c r="E289" s="10"/>
      <c r="F289" s="10"/>
      <c r="G289" s="10"/>
      <c r="H289" s="10"/>
      <c r="I289" s="10"/>
      <c r="J289" s="10"/>
      <c r="K289" s="11" t="str">
        <f aca="false">IF(J289="","",IF(J289&gt;=9,"Promoter",IF(J289&gt;=7,"Passive","Detractor")))</f>
        <v/>
      </c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1" t="str">
        <f aca="false">IF(OR(K289="Detractor",COUNTIF(M289:Y289,"&lt;=2")&gt;0,AA289="Yes"),"ALERT","")</f>
        <v/>
      </c>
    </row>
    <row r="290" customFormat="false" ht="15" hidden="false" customHeight="false" outlineLevel="0" collapsed="false">
      <c r="A290" s="10"/>
      <c r="B290" s="13"/>
      <c r="C290" s="11" t="str">
        <f aca="false">IF(B290="","",TEXT(B290,"yyyy-mm"))</f>
        <v/>
      </c>
      <c r="D290" s="10"/>
      <c r="E290" s="10"/>
      <c r="F290" s="10"/>
      <c r="G290" s="10"/>
      <c r="H290" s="10"/>
      <c r="I290" s="10"/>
      <c r="J290" s="10"/>
      <c r="K290" s="11" t="str">
        <f aca="false">IF(J290="","",IF(J290&gt;=9,"Promoter",IF(J290&gt;=7,"Passive","Detractor")))</f>
        <v/>
      </c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1" t="str">
        <f aca="false">IF(OR(K290="Detractor",COUNTIF(M290:Y290,"&lt;=2")&gt;0,AA290="Yes"),"ALERT","")</f>
        <v/>
      </c>
    </row>
    <row r="291" customFormat="false" ht="15" hidden="false" customHeight="false" outlineLevel="0" collapsed="false">
      <c r="A291" s="10"/>
      <c r="B291" s="13"/>
      <c r="C291" s="11" t="str">
        <f aca="false">IF(B291="","",TEXT(B291,"yyyy-mm"))</f>
        <v/>
      </c>
      <c r="D291" s="10"/>
      <c r="E291" s="10"/>
      <c r="F291" s="10"/>
      <c r="G291" s="10"/>
      <c r="H291" s="10"/>
      <c r="I291" s="10"/>
      <c r="J291" s="10"/>
      <c r="K291" s="11" t="str">
        <f aca="false">IF(J291="","",IF(J291&gt;=9,"Promoter",IF(J291&gt;=7,"Passive","Detractor")))</f>
        <v/>
      </c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1" t="str">
        <f aca="false">IF(OR(K291="Detractor",COUNTIF(M291:Y291,"&lt;=2")&gt;0,AA291="Yes"),"ALERT","")</f>
        <v/>
      </c>
    </row>
    <row r="292" customFormat="false" ht="15" hidden="false" customHeight="false" outlineLevel="0" collapsed="false">
      <c r="A292" s="10"/>
      <c r="B292" s="13"/>
      <c r="C292" s="11" t="str">
        <f aca="false">IF(B292="","",TEXT(B292,"yyyy-mm"))</f>
        <v/>
      </c>
      <c r="D292" s="10"/>
      <c r="E292" s="10"/>
      <c r="F292" s="10"/>
      <c r="G292" s="10"/>
      <c r="H292" s="10"/>
      <c r="I292" s="10"/>
      <c r="J292" s="10"/>
      <c r="K292" s="11" t="str">
        <f aca="false">IF(J292="","",IF(J292&gt;=9,"Promoter",IF(J292&gt;=7,"Passive","Detractor")))</f>
        <v/>
      </c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1" t="str">
        <f aca="false">IF(OR(K292="Detractor",COUNTIF(M292:Y292,"&lt;=2")&gt;0,AA292="Yes"),"ALERT","")</f>
        <v/>
      </c>
    </row>
    <row r="293" customFormat="false" ht="15" hidden="false" customHeight="false" outlineLevel="0" collapsed="false">
      <c r="A293" s="10"/>
      <c r="B293" s="13"/>
      <c r="C293" s="11" t="str">
        <f aca="false">IF(B293="","",TEXT(B293,"yyyy-mm"))</f>
        <v/>
      </c>
      <c r="D293" s="10"/>
      <c r="E293" s="10"/>
      <c r="F293" s="10"/>
      <c r="G293" s="10"/>
      <c r="H293" s="10"/>
      <c r="I293" s="10"/>
      <c r="J293" s="10"/>
      <c r="K293" s="11" t="str">
        <f aca="false">IF(J293="","",IF(J293&gt;=9,"Promoter",IF(J293&gt;=7,"Passive","Detractor")))</f>
        <v/>
      </c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1" t="str">
        <f aca="false">IF(OR(K293="Detractor",COUNTIF(M293:Y293,"&lt;=2")&gt;0,AA293="Yes"),"ALERT","")</f>
        <v/>
      </c>
    </row>
    <row r="294" customFormat="false" ht="15" hidden="false" customHeight="false" outlineLevel="0" collapsed="false">
      <c r="A294" s="10"/>
      <c r="B294" s="13"/>
      <c r="C294" s="11" t="str">
        <f aca="false">IF(B294="","",TEXT(B294,"yyyy-mm"))</f>
        <v/>
      </c>
      <c r="D294" s="10"/>
      <c r="E294" s="10"/>
      <c r="F294" s="10"/>
      <c r="G294" s="10"/>
      <c r="H294" s="10"/>
      <c r="I294" s="10"/>
      <c r="J294" s="10"/>
      <c r="K294" s="11" t="str">
        <f aca="false">IF(J294="","",IF(J294&gt;=9,"Promoter",IF(J294&gt;=7,"Passive","Detractor")))</f>
        <v/>
      </c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1" t="str">
        <f aca="false">IF(OR(K294="Detractor",COUNTIF(M294:Y294,"&lt;=2")&gt;0,AA294="Yes"),"ALERT","")</f>
        <v/>
      </c>
    </row>
    <row r="295" customFormat="false" ht="15" hidden="false" customHeight="false" outlineLevel="0" collapsed="false">
      <c r="A295" s="10"/>
      <c r="B295" s="13"/>
      <c r="C295" s="11" t="str">
        <f aca="false">IF(B295="","",TEXT(B295,"yyyy-mm"))</f>
        <v/>
      </c>
      <c r="D295" s="10"/>
      <c r="E295" s="10"/>
      <c r="F295" s="10"/>
      <c r="G295" s="10"/>
      <c r="H295" s="10"/>
      <c r="I295" s="10"/>
      <c r="J295" s="10"/>
      <c r="K295" s="11" t="str">
        <f aca="false">IF(J295="","",IF(J295&gt;=9,"Promoter",IF(J295&gt;=7,"Passive","Detractor")))</f>
        <v/>
      </c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1" t="str">
        <f aca="false">IF(OR(K295="Detractor",COUNTIF(M295:Y295,"&lt;=2")&gt;0,AA295="Yes"),"ALERT","")</f>
        <v/>
      </c>
    </row>
    <row r="296" customFormat="false" ht="15" hidden="false" customHeight="false" outlineLevel="0" collapsed="false">
      <c r="A296" s="10"/>
      <c r="B296" s="13"/>
      <c r="C296" s="11" t="str">
        <f aca="false">IF(B296="","",TEXT(B296,"yyyy-mm"))</f>
        <v/>
      </c>
      <c r="D296" s="10"/>
      <c r="E296" s="10"/>
      <c r="F296" s="10"/>
      <c r="G296" s="10"/>
      <c r="H296" s="10"/>
      <c r="I296" s="10"/>
      <c r="J296" s="10"/>
      <c r="K296" s="11" t="str">
        <f aca="false">IF(J296="","",IF(J296&gt;=9,"Promoter",IF(J296&gt;=7,"Passive","Detractor")))</f>
        <v/>
      </c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1" t="str">
        <f aca="false">IF(OR(K296="Detractor",COUNTIF(M296:Y296,"&lt;=2")&gt;0,AA296="Yes"),"ALERT","")</f>
        <v/>
      </c>
    </row>
    <row r="297" customFormat="false" ht="15" hidden="false" customHeight="false" outlineLevel="0" collapsed="false">
      <c r="A297" s="10"/>
      <c r="B297" s="13"/>
      <c r="C297" s="11" t="str">
        <f aca="false">IF(B297="","",TEXT(B297,"yyyy-mm"))</f>
        <v/>
      </c>
      <c r="D297" s="10"/>
      <c r="E297" s="10"/>
      <c r="F297" s="10"/>
      <c r="G297" s="10"/>
      <c r="H297" s="10"/>
      <c r="I297" s="10"/>
      <c r="J297" s="10"/>
      <c r="K297" s="11" t="str">
        <f aca="false">IF(J297="","",IF(J297&gt;=9,"Promoter",IF(J297&gt;=7,"Passive","Detractor")))</f>
        <v/>
      </c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1" t="str">
        <f aca="false">IF(OR(K297="Detractor",COUNTIF(M297:Y297,"&lt;=2")&gt;0,AA297="Yes"),"ALERT","")</f>
        <v/>
      </c>
    </row>
    <row r="298" customFormat="false" ht="15" hidden="false" customHeight="false" outlineLevel="0" collapsed="false">
      <c r="A298" s="10"/>
      <c r="B298" s="13"/>
      <c r="C298" s="11" t="str">
        <f aca="false">IF(B298="","",TEXT(B298,"yyyy-mm"))</f>
        <v/>
      </c>
      <c r="D298" s="10"/>
      <c r="E298" s="10"/>
      <c r="F298" s="10"/>
      <c r="G298" s="10"/>
      <c r="H298" s="10"/>
      <c r="I298" s="10"/>
      <c r="J298" s="10"/>
      <c r="K298" s="11" t="str">
        <f aca="false">IF(J298="","",IF(J298&gt;=9,"Promoter",IF(J298&gt;=7,"Passive","Detractor")))</f>
        <v/>
      </c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1" t="str">
        <f aca="false">IF(OR(K298="Detractor",COUNTIF(M298:Y298,"&lt;=2")&gt;0,AA298="Yes"),"ALERT","")</f>
        <v/>
      </c>
    </row>
    <row r="299" customFormat="false" ht="15" hidden="false" customHeight="false" outlineLevel="0" collapsed="false">
      <c r="A299" s="10"/>
      <c r="B299" s="13"/>
      <c r="C299" s="11" t="str">
        <f aca="false">IF(B299="","",TEXT(B299,"yyyy-mm"))</f>
        <v/>
      </c>
      <c r="D299" s="10"/>
      <c r="E299" s="10"/>
      <c r="F299" s="10"/>
      <c r="G299" s="10"/>
      <c r="H299" s="10"/>
      <c r="I299" s="10"/>
      <c r="J299" s="10"/>
      <c r="K299" s="11" t="str">
        <f aca="false">IF(J299="","",IF(J299&gt;=9,"Promoter",IF(J299&gt;=7,"Passive","Detractor")))</f>
        <v/>
      </c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1" t="str">
        <f aca="false">IF(OR(K299="Detractor",COUNTIF(M299:Y299,"&lt;=2")&gt;0,AA299="Yes"),"ALERT","")</f>
        <v/>
      </c>
    </row>
    <row r="300" customFormat="false" ht="15" hidden="false" customHeight="false" outlineLevel="0" collapsed="false">
      <c r="A300" s="10"/>
      <c r="B300" s="13"/>
      <c r="C300" s="11" t="str">
        <f aca="false">IF(B300="","",TEXT(B300,"yyyy-mm"))</f>
        <v/>
      </c>
      <c r="D300" s="10"/>
      <c r="E300" s="10"/>
      <c r="F300" s="10"/>
      <c r="G300" s="10"/>
      <c r="H300" s="10"/>
      <c r="I300" s="10"/>
      <c r="J300" s="10"/>
      <c r="K300" s="11" t="str">
        <f aca="false">IF(J300="","",IF(J300&gt;=9,"Promoter",IF(J300&gt;=7,"Passive","Detractor")))</f>
        <v/>
      </c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1" t="str">
        <f aca="false">IF(OR(K300="Detractor",COUNTIF(M300:Y300,"&lt;=2")&gt;0,AA300="Yes"),"ALERT","")</f>
        <v/>
      </c>
    </row>
    <row r="301" customFormat="false" ht="15" hidden="false" customHeight="false" outlineLevel="0" collapsed="false">
      <c r="A301" s="10"/>
      <c r="B301" s="13"/>
      <c r="C301" s="11" t="str">
        <f aca="false">IF(B301="","",TEXT(B301,"yyyy-mm"))</f>
        <v/>
      </c>
      <c r="D301" s="10"/>
      <c r="E301" s="10"/>
      <c r="F301" s="10"/>
      <c r="G301" s="10"/>
      <c r="H301" s="10"/>
      <c r="I301" s="10"/>
      <c r="J301" s="10"/>
      <c r="K301" s="11" t="str">
        <f aca="false">IF(J301="","",IF(J301&gt;=9,"Promoter",IF(J301&gt;=7,"Passive","Detractor")))</f>
        <v/>
      </c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1" t="str">
        <f aca="false">IF(OR(K301="Detractor",COUNTIF(M301:Y301,"&lt;=2")&gt;0,AA301="Yes"),"ALERT","")</f>
        <v/>
      </c>
    </row>
    <row r="302" customFormat="false" ht="15" hidden="false" customHeight="false" outlineLevel="0" collapsed="false">
      <c r="A302" s="10"/>
      <c r="B302" s="13"/>
      <c r="C302" s="11" t="str">
        <f aca="false">IF(B302="","",TEXT(B302,"yyyy-mm"))</f>
        <v/>
      </c>
      <c r="D302" s="10"/>
      <c r="E302" s="10"/>
      <c r="F302" s="10"/>
      <c r="G302" s="10"/>
      <c r="H302" s="10"/>
      <c r="I302" s="10"/>
      <c r="J302" s="10"/>
      <c r="K302" s="11" t="str">
        <f aca="false">IF(J302="","",IF(J302&gt;=9,"Promoter",IF(J302&gt;=7,"Passive","Detractor")))</f>
        <v/>
      </c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1" t="str">
        <f aca="false">IF(OR(K302="Detractor",COUNTIF(M302:Y302,"&lt;=2")&gt;0,AA302="Yes"),"ALERT","")</f>
        <v/>
      </c>
    </row>
    <row r="303" customFormat="false" ht="15" hidden="false" customHeight="false" outlineLevel="0" collapsed="false">
      <c r="A303" s="10"/>
      <c r="B303" s="13"/>
      <c r="C303" s="11" t="str">
        <f aca="false">IF(B303="","",TEXT(B303,"yyyy-mm"))</f>
        <v/>
      </c>
      <c r="D303" s="10"/>
      <c r="E303" s="10"/>
      <c r="F303" s="10"/>
      <c r="G303" s="10"/>
      <c r="H303" s="10"/>
      <c r="I303" s="10"/>
      <c r="J303" s="10"/>
      <c r="K303" s="11" t="str">
        <f aca="false">IF(J303="","",IF(J303&gt;=9,"Promoter",IF(J303&gt;=7,"Passive","Detractor")))</f>
        <v/>
      </c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1" t="str">
        <f aca="false">IF(OR(K303="Detractor",COUNTIF(M303:Y303,"&lt;=2")&gt;0,AA303="Yes"),"ALERT","")</f>
        <v/>
      </c>
    </row>
    <row r="304" customFormat="false" ht="15" hidden="false" customHeight="false" outlineLevel="0" collapsed="false">
      <c r="A304" s="10"/>
      <c r="B304" s="13"/>
      <c r="C304" s="11" t="str">
        <f aca="false">IF(B304="","",TEXT(B304,"yyyy-mm"))</f>
        <v/>
      </c>
      <c r="D304" s="10"/>
      <c r="E304" s="10"/>
      <c r="F304" s="10"/>
      <c r="G304" s="10"/>
      <c r="H304" s="10"/>
      <c r="I304" s="10"/>
      <c r="J304" s="10"/>
      <c r="K304" s="11" t="str">
        <f aca="false">IF(J304="","",IF(J304&gt;=9,"Promoter",IF(J304&gt;=7,"Passive","Detractor")))</f>
        <v/>
      </c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1" t="str">
        <f aca="false">IF(OR(K304="Detractor",COUNTIF(M304:Y304,"&lt;=2")&gt;0,AA304="Yes"),"ALERT","")</f>
        <v/>
      </c>
    </row>
    <row r="305" customFormat="false" ht="15" hidden="false" customHeight="false" outlineLevel="0" collapsed="false">
      <c r="A305" s="10"/>
      <c r="B305" s="13"/>
      <c r="C305" s="11" t="str">
        <f aca="false">IF(B305="","",TEXT(B305,"yyyy-mm"))</f>
        <v/>
      </c>
      <c r="D305" s="10"/>
      <c r="E305" s="10"/>
      <c r="F305" s="10"/>
      <c r="G305" s="10"/>
      <c r="H305" s="10"/>
      <c r="I305" s="10"/>
      <c r="J305" s="10"/>
      <c r="K305" s="11" t="str">
        <f aca="false">IF(J305="","",IF(J305&gt;=9,"Promoter",IF(J305&gt;=7,"Passive","Detractor")))</f>
        <v/>
      </c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1" t="str">
        <f aca="false">IF(OR(K305="Detractor",COUNTIF(M305:Y305,"&lt;=2")&gt;0,AA305="Yes"),"ALERT","")</f>
        <v/>
      </c>
    </row>
    <row r="306" customFormat="false" ht="15" hidden="false" customHeight="false" outlineLevel="0" collapsed="false">
      <c r="A306" s="10"/>
      <c r="B306" s="13"/>
      <c r="C306" s="11" t="str">
        <f aca="false">IF(B306="","",TEXT(B306,"yyyy-mm"))</f>
        <v/>
      </c>
      <c r="D306" s="10"/>
      <c r="E306" s="10"/>
      <c r="F306" s="10"/>
      <c r="G306" s="10"/>
      <c r="H306" s="10"/>
      <c r="I306" s="10"/>
      <c r="J306" s="10"/>
      <c r="K306" s="11" t="str">
        <f aca="false">IF(J306="","",IF(J306&gt;=9,"Promoter",IF(J306&gt;=7,"Passive","Detractor")))</f>
        <v/>
      </c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1" t="str">
        <f aca="false">IF(OR(K306="Detractor",COUNTIF(M306:Y306,"&lt;=2")&gt;0,AA306="Yes"),"ALERT","")</f>
        <v/>
      </c>
    </row>
    <row r="307" customFormat="false" ht="15" hidden="false" customHeight="false" outlineLevel="0" collapsed="false">
      <c r="A307" s="10"/>
      <c r="B307" s="13"/>
      <c r="C307" s="11" t="str">
        <f aca="false">IF(B307="","",TEXT(B307,"yyyy-mm"))</f>
        <v/>
      </c>
      <c r="D307" s="10"/>
      <c r="E307" s="10"/>
      <c r="F307" s="10"/>
      <c r="G307" s="10"/>
      <c r="H307" s="10"/>
      <c r="I307" s="10"/>
      <c r="J307" s="10"/>
      <c r="K307" s="11" t="str">
        <f aca="false">IF(J307="","",IF(J307&gt;=9,"Promoter",IF(J307&gt;=7,"Passive","Detractor")))</f>
        <v/>
      </c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1" t="str">
        <f aca="false">IF(OR(K307="Detractor",COUNTIF(M307:Y307,"&lt;=2")&gt;0,AA307="Yes"),"ALERT","")</f>
        <v/>
      </c>
    </row>
    <row r="308" customFormat="false" ht="15" hidden="false" customHeight="false" outlineLevel="0" collapsed="false">
      <c r="A308" s="10"/>
      <c r="B308" s="13"/>
      <c r="C308" s="11" t="str">
        <f aca="false">IF(B308="","",TEXT(B308,"yyyy-mm"))</f>
        <v/>
      </c>
      <c r="D308" s="10"/>
      <c r="E308" s="10"/>
      <c r="F308" s="10"/>
      <c r="G308" s="10"/>
      <c r="H308" s="10"/>
      <c r="I308" s="10"/>
      <c r="J308" s="10"/>
      <c r="K308" s="11" t="str">
        <f aca="false">IF(J308="","",IF(J308&gt;=9,"Promoter",IF(J308&gt;=7,"Passive","Detractor")))</f>
        <v/>
      </c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1" t="str">
        <f aca="false">IF(OR(K308="Detractor",COUNTIF(M308:Y308,"&lt;=2")&gt;0,AA308="Yes"),"ALERT","")</f>
        <v/>
      </c>
    </row>
    <row r="309" customFormat="false" ht="15" hidden="false" customHeight="false" outlineLevel="0" collapsed="false">
      <c r="A309" s="10"/>
      <c r="B309" s="13"/>
      <c r="C309" s="11" t="str">
        <f aca="false">IF(B309="","",TEXT(B309,"yyyy-mm"))</f>
        <v/>
      </c>
      <c r="D309" s="10"/>
      <c r="E309" s="10"/>
      <c r="F309" s="10"/>
      <c r="G309" s="10"/>
      <c r="H309" s="10"/>
      <c r="I309" s="10"/>
      <c r="J309" s="10"/>
      <c r="K309" s="11" t="str">
        <f aca="false">IF(J309="","",IF(J309&gt;=9,"Promoter",IF(J309&gt;=7,"Passive","Detractor")))</f>
        <v/>
      </c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1" t="str">
        <f aca="false">IF(OR(K309="Detractor",COUNTIF(M309:Y309,"&lt;=2")&gt;0,AA309="Yes"),"ALERT","")</f>
        <v/>
      </c>
    </row>
    <row r="310" customFormat="false" ht="15" hidden="false" customHeight="false" outlineLevel="0" collapsed="false">
      <c r="A310" s="10"/>
      <c r="B310" s="13"/>
      <c r="C310" s="11" t="str">
        <f aca="false">IF(B310="","",TEXT(B310,"yyyy-mm"))</f>
        <v/>
      </c>
      <c r="D310" s="10"/>
      <c r="E310" s="10"/>
      <c r="F310" s="10"/>
      <c r="G310" s="10"/>
      <c r="H310" s="10"/>
      <c r="I310" s="10"/>
      <c r="J310" s="10"/>
      <c r="K310" s="11" t="str">
        <f aca="false">IF(J310="","",IF(J310&gt;=9,"Promoter",IF(J310&gt;=7,"Passive","Detractor")))</f>
        <v/>
      </c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1" t="str">
        <f aca="false">IF(OR(K310="Detractor",COUNTIF(M310:Y310,"&lt;=2")&gt;0,AA310="Yes"),"ALERT","")</f>
        <v/>
      </c>
    </row>
    <row r="311" customFormat="false" ht="15" hidden="false" customHeight="false" outlineLevel="0" collapsed="false">
      <c r="A311" s="10"/>
      <c r="B311" s="13"/>
      <c r="C311" s="11" t="str">
        <f aca="false">IF(B311="","",TEXT(B311,"yyyy-mm"))</f>
        <v/>
      </c>
      <c r="D311" s="10"/>
      <c r="E311" s="10"/>
      <c r="F311" s="10"/>
      <c r="G311" s="10"/>
      <c r="H311" s="10"/>
      <c r="I311" s="10"/>
      <c r="J311" s="10"/>
      <c r="K311" s="11" t="str">
        <f aca="false">IF(J311="","",IF(J311&gt;=9,"Promoter",IF(J311&gt;=7,"Passive","Detractor")))</f>
        <v/>
      </c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1" t="str">
        <f aca="false">IF(OR(K311="Detractor",COUNTIF(M311:Y311,"&lt;=2")&gt;0,AA311="Yes"),"ALERT","")</f>
        <v/>
      </c>
    </row>
    <row r="312" customFormat="false" ht="15" hidden="false" customHeight="false" outlineLevel="0" collapsed="false">
      <c r="A312" s="10"/>
      <c r="B312" s="13"/>
      <c r="C312" s="11" t="str">
        <f aca="false">IF(B312="","",TEXT(B312,"yyyy-mm"))</f>
        <v/>
      </c>
      <c r="D312" s="10"/>
      <c r="E312" s="10"/>
      <c r="F312" s="10"/>
      <c r="G312" s="10"/>
      <c r="H312" s="10"/>
      <c r="I312" s="10"/>
      <c r="J312" s="10"/>
      <c r="K312" s="11" t="str">
        <f aca="false">IF(J312="","",IF(J312&gt;=9,"Promoter",IF(J312&gt;=7,"Passive","Detractor")))</f>
        <v/>
      </c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1" t="str">
        <f aca="false">IF(OR(K312="Detractor",COUNTIF(M312:Y312,"&lt;=2")&gt;0,AA312="Yes"),"ALERT","")</f>
        <v/>
      </c>
    </row>
    <row r="313" customFormat="false" ht="15" hidden="false" customHeight="false" outlineLevel="0" collapsed="false">
      <c r="A313" s="10"/>
      <c r="B313" s="13"/>
      <c r="C313" s="11" t="str">
        <f aca="false">IF(B313="","",TEXT(B313,"yyyy-mm"))</f>
        <v/>
      </c>
      <c r="D313" s="10"/>
      <c r="E313" s="10"/>
      <c r="F313" s="10"/>
      <c r="G313" s="10"/>
      <c r="H313" s="10"/>
      <c r="I313" s="10"/>
      <c r="J313" s="10"/>
      <c r="K313" s="11" t="str">
        <f aca="false">IF(J313="","",IF(J313&gt;=9,"Promoter",IF(J313&gt;=7,"Passive","Detractor")))</f>
        <v/>
      </c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1" t="str">
        <f aca="false">IF(OR(K313="Detractor",COUNTIF(M313:Y313,"&lt;=2")&gt;0,AA313="Yes"),"ALERT","")</f>
        <v/>
      </c>
    </row>
    <row r="314" customFormat="false" ht="15" hidden="false" customHeight="false" outlineLevel="0" collapsed="false">
      <c r="A314" s="10"/>
      <c r="B314" s="13"/>
      <c r="C314" s="11" t="str">
        <f aca="false">IF(B314="","",TEXT(B314,"yyyy-mm"))</f>
        <v/>
      </c>
      <c r="D314" s="10"/>
      <c r="E314" s="10"/>
      <c r="F314" s="10"/>
      <c r="G314" s="10"/>
      <c r="H314" s="10"/>
      <c r="I314" s="10"/>
      <c r="J314" s="10"/>
      <c r="K314" s="11" t="str">
        <f aca="false">IF(J314="","",IF(J314&gt;=9,"Promoter",IF(J314&gt;=7,"Passive","Detractor")))</f>
        <v/>
      </c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1" t="str">
        <f aca="false">IF(OR(K314="Detractor",COUNTIF(M314:Y314,"&lt;=2")&gt;0,AA314="Yes"),"ALERT","")</f>
        <v/>
      </c>
    </row>
    <row r="315" customFormat="false" ht="15" hidden="false" customHeight="false" outlineLevel="0" collapsed="false">
      <c r="A315" s="10"/>
      <c r="B315" s="13"/>
      <c r="C315" s="11" t="str">
        <f aca="false">IF(B315="","",TEXT(B315,"yyyy-mm"))</f>
        <v/>
      </c>
      <c r="D315" s="10"/>
      <c r="E315" s="10"/>
      <c r="F315" s="10"/>
      <c r="G315" s="10"/>
      <c r="H315" s="10"/>
      <c r="I315" s="10"/>
      <c r="J315" s="10"/>
      <c r="K315" s="11" t="str">
        <f aca="false">IF(J315="","",IF(J315&gt;=9,"Promoter",IF(J315&gt;=7,"Passive","Detractor")))</f>
        <v/>
      </c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1" t="str">
        <f aca="false">IF(OR(K315="Detractor",COUNTIF(M315:Y315,"&lt;=2")&gt;0,AA315="Yes"),"ALERT","")</f>
        <v/>
      </c>
    </row>
    <row r="316" customFormat="false" ht="15" hidden="false" customHeight="false" outlineLevel="0" collapsed="false">
      <c r="A316" s="10"/>
      <c r="B316" s="13"/>
      <c r="C316" s="11" t="str">
        <f aca="false">IF(B316="","",TEXT(B316,"yyyy-mm"))</f>
        <v/>
      </c>
      <c r="D316" s="10"/>
      <c r="E316" s="10"/>
      <c r="F316" s="10"/>
      <c r="G316" s="10"/>
      <c r="H316" s="10"/>
      <c r="I316" s="10"/>
      <c r="J316" s="10"/>
      <c r="K316" s="11" t="str">
        <f aca="false">IF(J316="","",IF(J316&gt;=9,"Promoter",IF(J316&gt;=7,"Passive","Detractor")))</f>
        <v/>
      </c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1" t="str">
        <f aca="false">IF(OR(K316="Detractor",COUNTIF(M316:Y316,"&lt;=2")&gt;0,AA316="Yes"),"ALERT","")</f>
        <v/>
      </c>
    </row>
    <row r="317" customFormat="false" ht="15" hidden="false" customHeight="false" outlineLevel="0" collapsed="false">
      <c r="A317" s="10"/>
      <c r="B317" s="13"/>
      <c r="C317" s="11" t="str">
        <f aca="false">IF(B317="","",TEXT(B317,"yyyy-mm"))</f>
        <v/>
      </c>
      <c r="D317" s="10"/>
      <c r="E317" s="10"/>
      <c r="F317" s="10"/>
      <c r="G317" s="10"/>
      <c r="H317" s="10"/>
      <c r="I317" s="10"/>
      <c r="J317" s="10"/>
      <c r="K317" s="11" t="str">
        <f aca="false">IF(J317="","",IF(J317&gt;=9,"Promoter",IF(J317&gt;=7,"Passive","Detractor")))</f>
        <v/>
      </c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1" t="str">
        <f aca="false">IF(OR(K317="Detractor",COUNTIF(M317:Y317,"&lt;=2")&gt;0,AA317="Yes"),"ALERT","")</f>
        <v/>
      </c>
    </row>
    <row r="318" customFormat="false" ht="15" hidden="false" customHeight="false" outlineLevel="0" collapsed="false">
      <c r="A318" s="10"/>
      <c r="B318" s="13"/>
      <c r="C318" s="11" t="str">
        <f aca="false">IF(B318="","",TEXT(B318,"yyyy-mm"))</f>
        <v/>
      </c>
      <c r="D318" s="10"/>
      <c r="E318" s="10"/>
      <c r="F318" s="10"/>
      <c r="G318" s="10"/>
      <c r="H318" s="10"/>
      <c r="I318" s="10"/>
      <c r="J318" s="10"/>
      <c r="K318" s="11" t="str">
        <f aca="false">IF(J318="","",IF(J318&gt;=9,"Promoter",IF(J318&gt;=7,"Passive","Detractor")))</f>
        <v/>
      </c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1" t="str">
        <f aca="false">IF(OR(K318="Detractor",COUNTIF(M318:Y318,"&lt;=2")&gt;0,AA318="Yes"),"ALERT","")</f>
        <v/>
      </c>
    </row>
    <row r="319" customFormat="false" ht="15" hidden="false" customHeight="false" outlineLevel="0" collapsed="false">
      <c r="A319" s="10"/>
      <c r="B319" s="13"/>
      <c r="C319" s="11" t="str">
        <f aca="false">IF(B319="","",TEXT(B319,"yyyy-mm"))</f>
        <v/>
      </c>
      <c r="D319" s="10"/>
      <c r="E319" s="10"/>
      <c r="F319" s="10"/>
      <c r="G319" s="10"/>
      <c r="H319" s="10"/>
      <c r="I319" s="10"/>
      <c r="J319" s="10"/>
      <c r="K319" s="11" t="str">
        <f aca="false">IF(J319="","",IF(J319&gt;=9,"Promoter",IF(J319&gt;=7,"Passive","Detractor")))</f>
        <v/>
      </c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1" t="str">
        <f aca="false">IF(OR(K319="Detractor",COUNTIF(M319:Y319,"&lt;=2")&gt;0,AA319="Yes"),"ALERT","")</f>
        <v/>
      </c>
    </row>
    <row r="320" customFormat="false" ht="15" hidden="false" customHeight="false" outlineLevel="0" collapsed="false">
      <c r="A320" s="10"/>
      <c r="B320" s="13"/>
      <c r="C320" s="11" t="str">
        <f aca="false">IF(B320="","",TEXT(B320,"yyyy-mm"))</f>
        <v/>
      </c>
      <c r="D320" s="10"/>
      <c r="E320" s="10"/>
      <c r="F320" s="10"/>
      <c r="G320" s="10"/>
      <c r="H320" s="10"/>
      <c r="I320" s="10"/>
      <c r="J320" s="10"/>
      <c r="K320" s="11" t="str">
        <f aca="false">IF(J320="","",IF(J320&gt;=9,"Promoter",IF(J320&gt;=7,"Passive","Detractor")))</f>
        <v/>
      </c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1" t="str">
        <f aca="false">IF(OR(K320="Detractor",COUNTIF(M320:Y320,"&lt;=2")&gt;0,AA320="Yes"),"ALERT","")</f>
        <v/>
      </c>
    </row>
    <row r="321" customFormat="false" ht="15" hidden="false" customHeight="false" outlineLevel="0" collapsed="false">
      <c r="A321" s="10"/>
      <c r="B321" s="13"/>
      <c r="C321" s="11" t="str">
        <f aca="false">IF(B321="","",TEXT(B321,"yyyy-mm"))</f>
        <v/>
      </c>
      <c r="D321" s="10"/>
      <c r="E321" s="10"/>
      <c r="F321" s="10"/>
      <c r="G321" s="10"/>
      <c r="H321" s="10"/>
      <c r="I321" s="10"/>
      <c r="J321" s="10"/>
      <c r="K321" s="11" t="str">
        <f aca="false">IF(J321="","",IF(J321&gt;=9,"Promoter",IF(J321&gt;=7,"Passive","Detractor")))</f>
        <v/>
      </c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1" t="str">
        <f aca="false">IF(OR(K321="Detractor",COUNTIF(M321:Y321,"&lt;=2")&gt;0,AA321="Yes"),"ALERT","")</f>
        <v/>
      </c>
    </row>
    <row r="322" customFormat="false" ht="15" hidden="false" customHeight="false" outlineLevel="0" collapsed="false">
      <c r="A322" s="10"/>
      <c r="B322" s="13"/>
      <c r="C322" s="11" t="str">
        <f aca="false">IF(B322="","",TEXT(B322,"yyyy-mm"))</f>
        <v/>
      </c>
      <c r="D322" s="10"/>
      <c r="E322" s="10"/>
      <c r="F322" s="10"/>
      <c r="G322" s="10"/>
      <c r="H322" s="10"/>
      <c r="I322" s="10"/>
      <c r="J322" s="10"/>
      <c r="K322" s="11" t="str">
        <f aca="false">IF(J322="","",IF(J322&gt;=9,"Promoter",IF(J322&gt;=7,"Passive","Detractor")))</f>
        <v/>
      </c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1" t="str">
        <f aca="false">IF(OR(K322="Detractor",COUNTIF(M322:Y322,"&lt;=2")&gt;0,AA322="Yes"),"ALERT","")</f>
        <v/>
      </c>
    </row>
    <row r="323" customFormat="false" ht="15" hidden="false" customHeight="false" outlineLevel="0" collapsed="false">
      <c r="A323" s="10"/>
      <c r="B323" s="13"/>
      <c r="C323" s="11" t="str">
        <f aca="false">IF(B323="","",TEXT(B323,"yyyy-mm"))</f>
        <v/>
      </c>
      <c r="D323" s="10"/>
      <c r="E323" s="10"/>
      <c r="F323" s="10"/>
      <c r="G323" s="10"/>
      <c r="H323" s="10"/>
      <c r="I323" s="10"/>
      <c r="J323" s="10"/>
      <c r="K323" s="11" t="str">
        <f aca="false">IF(J323="","",IF(J323&gt;=9,"Promoter",IF(J323&gt;=7,"Passive","Detractor")))</f>
        <v/>
      </c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1" t="str">
        <f aca="false">IF(OR(K323="Detractor",COUNTIF(M323:Y323,"&lt;=2")&gt;0,AA323="Yes"),"ALERT","")</f>
        <v/>
      </c>
    </row>
    <row r="324" customFormat="false" ht="15" hidden="false" customHeight="false" outlineLevel="0" collapsed="false">
      <c r="A324" s="10"/>
      <c r="B324" s="13"/>
      <c r="C324" s="11" t="str">
        <f aca="false">IF(B324="","",TEXT(B324,"yyyy-mm"))</f>
        <v/>
      </c>
      <c r="D324" s="10"/>
      <c r="E324" s="10"/>
      <c r="F324" s="10"/>
      <c r="G324" s="10"/>
      <c r="H324" s="10"/>
      <c r="I324" s="10"/>
      <c r="J324" s="10"/>
      <c r="K324" s="11" t="str">
        <f aca="false">IF(J324="","",IF(J324&gt;=9,"Promoter",IF(J324&gt;=7,"Passive","Detractor")))</f>
        <v/>
      </c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1" t="str">
        <f aca="false">IF(OR(K324="Detractor",COUNTIF(M324:Y324,"&lt;=2")&gt;0,AA324="Yes"),"ALERT","")</f>
        <v/>
      </c>
    </row>
    <row r="325" customFormat="false" ht="15" hidden="false" customHeight="false" outlineLevel="0" collapsed="false">
      <c r="A325" s="10"/>
      <c r="B325" s="13"/>
      <c r="C325" s="11" t="str">
        <f aca="false">IF(B325="","",TEXT(B325,"yyyy-mm"))</f>
        <v/>
      </c>
      <c r="D325" s="10"/>
      <c r="E325" s="10"/>
      <c r="F325" s="10"/>
      <c r="G325" s="10"/>
      <c r="H325" s="10"/>
      <c r="I325" s="10"/>
      <c r="J325" s="10"/>
      <c r="K325" s="11" t="str">
        <f aca="false">IF(J325="","",IF(J325&gt;=9,"Promoter",IF(J325&gt;=7,"Passive","Detractor")))</f>
        <v/>
      </c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1" t="str">
        <f aca="false">IF(OR(K325="Detractor",COUNTIF(M325:Y325,"&lt;=2")&gt;0,AA325="Yes"),"ALERT","")</f>
        <v/>
      </c>
    </row>
    <row r="326" customFormat="false" ht="15" hidden="false" customHeight="false" outlineLevel="0" collapsed="false">
      <c r="A326" s="10"/>
      <c r="B326" s="13"/>
      <c r="C326" s="11" t="str">
        <f aca="false">IF(B326="","",TEXT(B326,"yyyy-mm"))</f>
        <v/>
      </c>
      <c r="D326" s="10"/>
      <c r="E326" s="10"/>
      <c r="F326" s="10"/>
      <c r="G326" s="10"/>
      <c r="H326" s="10"/>
      <c r="I326" s="10"/>
      <c r="J326" s="10"/>
      <c r="K326" s="11" t="str">
        <f aca="false">IF(J326="","",IF(J326&gt;=9,"Promoter",IF(J326&gt;=7,"Passive","Detractor")))</f>
        <v/>
      </c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1" t="str">
        <f aca="false">IF(OR(K326="Detractor",COUNTIF(M326:Y326,"&lt;=2")&gt;0,AA326="Yes"),"ALERT","")</f>
        <v/>
      </c>
    </row>
    <row r="327" customFormat="false" ht="15" hidden="false" customHeight="false" outlineLevel="0" collapsed="false">
      <c r="A327" s="10"/>
      <c r="B327" s="13"/>
      <c r="C327" s="11" t="str">
        <f aca="false">IF(B327="","",TEXT(B327,"yyyy-mm"))</f>
        <v/>
      </c>
      <c r="D327" s="10"/>
      <c r="E327" s="10"/>
      <c r="F327" s="10"/>
      <c r="G327" s="10"/>
      <c r="H327" s="10"/>
      <c r="I327" s="10"/>
      <c r="J327" s="10"/>
      <c r="K327" s="11" t="str">
        <f aca="false">IF(J327="","",IF(J327&gt;=9,"Promoter",IF(J327&gt;=7,"Passive","Detractor")))</f>
        <v/>
      </c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1" t="str">
        <f aca="false">IF(OR(K327="Detractor",COUNTIF(M327:Y327,"&lt;=2")&gt;0,AA327="Yes"),"ALERT","")</f>
        <v/>
      </c>
    </row>
    <row r="328" customFormat="false" ht="15" hidden="false" customHeight="false" outlineLevel="0" collapsed="false">
      <c r="A328" s="10"/>
      <c r="B328" s="13"/>
      <c r="C328" s="11" t="str">
        <f aca="false">IF(B328="","",TEXT(B328,"yyyy-mm"))</f>
        <v/>
      </c>
      <c r="D328" s="10"/>
      <c r="E328" s="10"/>
      <c r="F328" s="10"/>
      <c r="G328" s="10"/>
      <c r="H328" s="10"/>
      <c r="I328" s="10"/>
      <c r="J328" s="10"/>
      <c r="K328" s="11" t="str">
        <f aca="false">IF(J328="","",IF(J328&gt;=9,"Promoter",IF(J328&gt;=7,"Passive","Detractor")))</f>
        <v/>
      </c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1" t="str">
        <f aca="false">IF(OR(K328="Detractor",COUNTIF(M328:Y328,"&lt;=2")&gt;0,AA328="Yes"),"ALERT","")</f>
        <v/>
      </c>
    </row>
    <row r="329" customFormat="false" ht="15" hidden="false" customHeight="false" outlineLevel="0" collapsed="false">
      <c r="A329" s="10"/>
      <c r="B329" s="13"/>
      <c r="C329" s="11" t="str">
        <f aca="false">IF(B329="","",TEXT(B329,"yyyy-mm"))</f>
        <v/>
      </c>
      <c r="D329" s="10"/>
      <c r="E329" s="10"/>
      <c r="F329" s="10"/>
      <c r="G329" s="10"/>
      <c r="H329" s="10"/>
      <c r="I329" s="10"/>
      <c r="J329" s="10"/>
      <c r="K329" s="11" t="str">
        <f aca="false">IF(J329="","",IF(J329&gt;=9,"Promoter",IF(J329&gt;=7,"Passive","Detractor")))</f>
        <v/>
      </c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1" t="str">
        <f aca="false">IF(OR(K329="Detractor",COUNTIF(M329:Y329,"&lt;=2")&gt;0,AA329="Yes"),"ALERT","")</f>
        <v/>
      </c>
    </row>
    <row r="330" customFormat="false" ht="15" hidden="false" customHeight="false" outlineLevel="0" collapsed="false">
      <c r="A330" s="10"/>
      <c r="B330" s="13"/>
      <c r="C330" s="11" t="str">
        <f aca="false">IF(B330="","",TEXT(B330,"yyyy-mm"))</f>
        <v/>
      </c>
      <c r="D330" s="10"/>
      <c r="E330" s="10"/>
      <c r="F330" s="10"/>
      <c r="G330" s="10"/>
      <c r="H330" s="10"/>
      <c r="I330" s="10"/>
      <c r="J330" s="10"/>
      <c r="K330" s="11" t="str">
        <f aca="false">IF(J330="","",IF(J330&gt;=9,"Promoter",IF(J330&gt;=7,"Passive","Detractor")))</f>
        <v/>
      </c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1" t="str">
        <f aca="false">IF(OR(K330="Detractor",COUNTIF(M330:Y330,"&lt;=2")&gt;0,AA330="Yes"),"ALERT","")</f>
        <v/>
      </c>
    </row>
    <row r="331" customFormat="false" ht="15" hidden="false" customHeight="false" outlineLevel="0" collapsed="false">
      <c r="A331" s="10"/>
      <c r="B331" s="13"/>
      <c r="C331" s="11" t="str">
        <f aca="false">IF(B331="","",TEXT(B331,"yyyy-mm"))</f>
        <v/>
      </c>
      <c r="D331" s="10"/>
      <c r="E331" s="10"/>
      <c r="F331" s="10"/>
      <c r="G331" s="10"/>
      <c r="H331" s="10"/>
      <c r="I331" s="10"/>
      <c r="J331" s="10"/>
      <c r="K331" s="11" t="str">
        <f aca="false">IF(J331="","",IF(J331&gt;=9,"Promoter",IF(J331&gt;=7,"Passive","Detractor")))</f>
        <v/>
      </c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1" t="str">
        <f aca="false">IF(OR(K331="Detractor",COUNTIF(M331:Y331,"&lt;=2")&gt;0,AA331="Yes"),"ALERT","")</f>
        <v/>
      </c>
    </row>
    <row r="332" customFormat="false" ht="15" hidden="false" customHeight="false" outlineLevel="0" collapsed="false">
      <c r="A332" s="10"/>
      <c r="B332" s="13"/>
      <c r="C332" s="11" t="str">
        <f aca="false">IF(B332="","",TEXT(B332,"yyyy-mm"))</f>
        <v/>
      </c>
      <c r="D332" s="10"/>
      <c r="E332" s="10"/>
      <c r="F332" s="10"/>
      <c r="G332" s="10"/>
      <c r="H332" s="10"/>
      <c r="I332" s="10"/>
      <c r="J332" s="10"/>
      <c r="K332" s="11" t="str">
        <f aca="false">IF(J332="","",IF(J332&gt;=9,"Promoter",IF(J332&gt;=7,"Passive","Detractor")))</f>
        <v/>
      </c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1" t="str">
        <f aca="false">IF(OR(K332="Detractor",COUNTIF(M332:Y332,"&lt;=2")&gt;0,AA332="Yes"),"ALERT","")</f>
        <v/>
      </c>
    </row>
    <row r="333" customFormat="false" ht="15" hidden="false" customHeight="false" outlineLevel="0" collapsed="false">
      <c r="A333" s="10"/>
      <c r="B333" s="13"/>
      <c r="C333" s="11" t="str">
        <f aca="false">IF(B333="","",TEXT(B333,"yyyy-mm"))</f>
        <v/>
      </c>
      <c r="D333" s="10"/>
      <c r="E333" s="10"/>
      <c r="F333" s="10"/>
      <c r="G333" s="10"/>
      <c r="H333" s="10"/>
      <c r="I333" s="10"/>
      <c r="J333" s="10"/>
      <c r="K333" s="11" t="str">
        <f aca="false">IF(J333="","",IF(J333&gt;=9,"Promoter",IF(J333&gt;=7,"Passive","Detractor")))</f>
        <v/>
      </c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1" t="str">
        <f aca="false">IF(OR(K333="Detractor",COUNTIF(M333:Y333,"&lt;=2")&gt;0,AA333="Yes"),"ALERT","")</f>
        <v/>
      </c>
    </row>
    <row r="334" customFormat="false" ht="15" hidden="false" customHeight="false" outlineLevel="0" collapsed="false">
      <c r="A334" s="10"/>
      <c r="B334" s="13"/>
      <c r="C334" s="11" t="str">
        <f aca="false">IF(B334="","",TEXT(B334,"yyyy-mm"))</f>
        <v/>
      </c>
      <c r="D334" s="10"/>
      <c r="E334" s="10"/>
      <c r="F334" s="10"/>
      <c r="G334" s="10"/>
      <c r="H334" s="10"/>
      <c r="I334" s="10"/>
      <c r="J334" s="10"/>
      <c r="K334" s="11" t="str">
        <f aca="false">IF(J334="","",IF(J334&gt;=9,"Promoter",IF(J334&gt;=7,"Passive","Detractor")))</f>
        <v/>
      </c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1" t="str">
        <f aca="false">IF(OR(K334="Detractor",COUNTIF(M334:Y334,"&lt;=2")&gt;0,AA334="Yes"),"ALERT","")</f>
        <v/>
      </c>
    </row>
    <row r="335" customFormat="false" ht="15" hidden="false" customHeight="false" outlineLevel="0" collapsed="false">
      <c r="A335" s="10"/>
      <c r="B335" s="13"/>
      <c r="C335" s="11" t="str">
        <f aca="false">IF(B335="","",TEXT(B335,"yyyy-mm"))</f>
        <v/>
      </c>
      <c r="D335" s="10"/>
      <c r="E335" s="10"/>
      <c r="F335" s="10"/>
      <c r="G335" s="10"/>
      <c r="H335" s="10"/>
      <c r="I335" s="10"/>
      <c r="J335" s="10"/>
      <c r="K335" s="11" t="str">
        <f aca="false">IF(J335="","",IF(J335&gt;=9,"Promoter",IF(J335&gt;=7,"Passive","Detractor")))</f>
        <v/>
      </c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1" t="str">
        <f aca="false">IF(OR(K335="Detractor",COUNTIF(M335:Y335,"&lt;=2")&gt;0,AA335="Yes"),"ALERT","")</f>
        <v/>
      </c>
    </row>
    <row r="336" customFormat="false" ht="15" hidden="false" customHeight="false" outlineLevel="0" collapsed="false">
      <c r="A336" s="10"/>
      <c r="B336" s="13"/>
      <c r="C336" s="11" t="str">
        <f aca="false">IF(B336="","",TEXT(B336,"yyyy-mm"))</f>
        <v/>
      </c>
      <c r="D336" s="10"/>
      <c r="E336" s="10"/>
      <c r="F336" s="10"/>
      <c r="G336" s="10"/>
      <c r="H336" s="10"/>
      <c r="I336" s="10"/>
      <c r="J336" s="10"/>
      <c r="K336" s="11" t="str">
        <f aca="false">IF(J336="","",IF(J336&gt;=9,"Promoter",IF(J336&gt;=7,"Passive","Detractor")))</f>
        <v/>
      </c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1" t="str">
        <f aca="false">IF(OR(K336="Detractor",COUNTIF(M336:Y336,"&lt;=2")&gt;0,AA336="Yes"),"ALERT","")</f>
        <v/>
      </c>
    </row>
    <row r="337" customFormat="false" ht="15" hidden="false" customHeight="false" outlineLevel="0" collapsed="false">
      <c r="A337" s="10"/>
      <c r="B337" s="13"/>
      <c r="C337" s="11" t="str">
        <f aca="false">IF(B337="","",TEXT(B337,"yyyy-mm"))</f>
        <v/>
      </c>
      <c r="D337" s="10"/>
      <c r="E337" s="10"/>
      <c r="F337" s="10"/>
      <c r="G337" s="10"/>
      <c r="H337" s="10"/>
      <c r="I337" s="10"/>
      <c r="J337" s="10"/>
      <c r="K337" s="11" t="str">
        <f aca="false">IF(J337="","",IF(J337&gt;=9,"Promoter",IF(J337&gt;=7,"Passive","Detractor")))</f>
        <v/>
      </c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1" t="str">
        <f aca="false">IF(OR(K337="Detractor",COUNTIF(M337:Y337,"&lt;=2")&gt;0,AA337="Yes"),"ALERT","")</f>
        <v/>
      </c>
    </row>
    <row r="338" customFormat="false" ht="15" hidden="false" customHeight="false" outlineLevel="0" collapsed="false">
      <c r="A338" s="10"/>
      <c r="B338" s="13"/>
      <c r="C338" s="11" t="str">
        <f aca="false">IF(B338="","",TEXT(B338,"yyyy-mm"))</f>
        <v/>
      </c>
      <c r="D338" s="10"/>
      <c r="E338" s="10"/>
      <c r="F338" s="10"/>
      <c r="G338" s="10"/>
      <c r="H338" s="10"/>
      <c r="I338" s="10"/>
      <c r="J338" s="10"/>
      <c r="K338" s="11" t="str">
        <f aca="false">IF(J338="","",IF(J338&gt;=9,"Promoter",IF(J338&gt;=7,"Passive","Detractor")))</f>
        <v/>
      </c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1" t="str">
        <f aca="false">IF(OR(K338="Detractor",COUNTIF(M338:Y338,"&lt;=2")&gt;0,AA338="Yes"),"ALERT","")</f>
        <v/>
      </c>
    </row>
    <row r="339" customFormat="false" ht="15" hidden="false" customHeight="false" outlineLevel="0" collapsed="false">
      <c r="A339" s="10"/>
      <c r="B339" s="13"/>
      <c r="C339" s="11" t="str">
        <f aca="false">IF(B339="","",TEXT(B339,"yyyy-mm"))</f>
        <v/>
      </c>
      <c r="D339" s="10"/>
      <c r="E339" s="10"/>
      <c r="F339" s="10"/>
      <c r="G339" s="10"/>
      <c r="H339" s="10"/>
      <c r="I339" s="10"/>
      <c r="J339" s="10"/>
      <c r="K339" s="11" t="str">
        <f aca="false">IF(J339="","",IF(J339&gt;=9,"Promoter",IF(J339&gt;=7,"Passive","Detractor")))</f>
        <v/>
      </c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1" t="str">
        <f aca="false">IF(OR(K339="Detractor",COUNTIF(M339:Y339,"&lt;=2")&gt;0,AA339="Yes"),"ALERT","")</f>
        <v/>
      </c>
    </row>
    <row r="340" customFormat="false" ht="15" hidden="false" customHeight="false" outlineLevel="0" collapsed="false">
      <c r="A340" s="10"/>
      <c r="B340" s="13"/>
      <c r="C340" s="11" t="str">
        <f aca="false">IF(B340="","",TEXT(B340,"yyyy-mm"))</f>
        <v/>
      </c>
      <c r="D340" s="10"/>
      <c r="E340" s="10"/>
      <c r="F340" s="10"/>
      <c r="G340" s="10"/>
      <c r="H340" s="10"/>
      <c r="I340" s="10"/>
      <c r="J340" s="10"/>
      <c r="K340" s="11" t="str">
        <f aca="false">IF(J340="","",IF(J340&gt;=9,"Promoter",IF(J340&gt;=7,"Passive","Detractor")))</f>
        <v/>
      </c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1" t="str">
        <f aca="false">IF(OR(K340="Detractor",COUNTIF(M340:Y340,"&lt;=2")&gt;0,AA340="Yes"),"ALERT","")</f>
        <v/>
      </c>
    </row>
    <row r="341" customFormat="false" ht="15" hidden="false" customHeight="false" outlineLevel="0" collapsed="false">
      <c r="A341" s="10"/>
      <c r="B341" s="13"/>
      <c r="C341" s="11" t="str">
        <f aca="false">IF(B341="","",TEXT(B341,"yyyy-mm"))</f>
        <v/>
      </c>
      <c r="D341" s="10"/>
      <c r="E341" s="10"/>
      <c r="F341" s="10"/>
      <c r="G341" s="10"/>
      <c r="H341" s="10"/>
      <c r="I341" s="10"/>
      <c r="J341" s="10"/>
      <c r="K341" s="11" t="str">
        <f aca="false">IF(J341="","",IF(J341&gt;=9,"Promoter",IF(J341&gt;=7,"Passive","Detractor")))</f>
        <v/>
      </c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1" t="str">
        <f aca="false">IF(OR(K341="Detractor",COUNTIF(M341:Y341,"&lt;=2")&gt;0,AA341="Yes"),"ALERT","")</f>
        <v/>
      </c>
    </row>
    <row r="342" customFormat="false" ht="15" hidden="false" customHeight="false" outlineLevel="0" collapsed="false">
      <c r="A342" s="10"/>
      <c r="B342" s="13"/>
      <c r="C342" s="11" t="str">
        <f aca="false">IF(B342="","",TEXT(B342,"yyyy-mm"))</f>
        <v/>
      </c>
      <c r="D342" s="10"/>
      <c r="E342" s="10"/>
      <c r="F342" s="10"/>
      <c r="G342" s="10"/>
      <c r="H342" s="10"/>
      <c r="I342" s="10"/>
      <c r="J342" s="10"/>
      <c r="K342" s="11" t="str">
        <f aca="false">IF(J342="","",IF(J342&gt;=9,"Promoter",IF(J342&gt;=7,"Passive","Detractor")))</f>
        <v/>
      </c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1" t="str">
        <f aca="false">IF(OR(K342="Detractor",COUNTIF(M342:Y342,"&lt;=2")&gt;0,AA342="Yes"),"ALERT","")</f>
        <v/>
      </c>
    </row>
    <row r="343" customFormat="false" ht="15" hidden="false" customHeight="false" outlineLevel="0" collapsed="false">
      <c r="A343" s="10"/>
      <c r="B343" s="13"/>
      <c r="C343" s="11" t="str">
        <f aca="false">IF(B343="","",TEXT(B343,"yyyy-mm"))</f>
        <v/>
      </c>
      <c r="D343" s="10"/>
      <c r="E343" s="10"/>
      <c r="F343" s="10"/>
      <c r="G343" s="10"/>
      <c r="H343" s="10"/>
      <c r="I343" s="10"/>
      <c r="J343" s="10"/>
      <c r="K343" s="11" t="str">
        <f aca="false">IF(J343="","",IF(J343&gt;=9,"Promoter",IF(J343&gt;=7,"Passive","Detractor")))</f>
        <v/>
      </c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1" t="str">
        <f aca="false">IF(OR(K343="Detractor",COUNTIF(M343:Y343,"&lt;=2")&gt;0,AA343="Yes"),"ALERT","")</f>
        <v/>
      </c>
    </row>
    <row r="344" customFormat="false" ht="15" hidden="false" customHeight="false" outlineLevel="0" collapsed="false">
      <c r="A344" s="10"/>
      <c r="B344" s="13"/>
      <c r="C344" s="11" t="str">
        <f aca="false">IF(B344="","",TEXT(B344,"yyyy-mm"))</f>
        <v/>
      </c>
      <c r="D344" s="10"/>
      <c r="E344" s="10"/>
      <c r="F344" s="10"/>
      <c r="G344" s="10"/>
      <c r="H344" s="10"/>
      <c r="I344" s="10"/>
      <c r="J344" s="10"/>
      <c r="K344" s="11" t="str">
        <f aca="false">IF(J344="","",IF(J344&gt;=9,"Promoter",IF(J344&gt;=7,"Passive","Detractor")))</f>
        <v/>
      </c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1" t="str">
        <f aca="false">IF(OR(K344="Detractor",COUNTIF(M344:Y344,"&lt;=2")&gt;0,AA344="Yes"),"ALERT","")</f>
        <v/>
      </c>
    </row>
    <row r="345" customFormat="false" ht="15" hidden="false" customHeight="false" outlineLevel="0" collapsed="false">
      <c r="A345" s="10"/>
      <c r="B345" s="13"/>
      <c r="C345" s="11" t="str">
        <f aca="false">IF(B345="","",TEXT(B345,"yyyy-mm"))</f>
        <v/>
      </c>
      <c r="D345" s="10"/>
      <c r="E345" s="10"/>
      <c r="F345" s="10"/>
      <c r="G345" s="10"/>
      <c r="H345" s="10"/>
      <c r="I345" s="10"/>
      <c r="J345" s="10"/>
      <c r="K345" s="11" t="str">
        <f aca="false">IF(J345="","",IF(J345&gt;=9,"Promoter",IF(J345&gt;=7,"Passive","Detractor")))</f>
        <v/>
      </c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1" t="str">
        <f aca="false">IF(OR(K345="Detractor",COUNTIF(M345:Y345,"&lt;=2")&gt;0,AA345="Yes"),"ALERT","")</f>
        <v/>
      </c>
    </row>
    <row r="346" customFormat="false" ht="15" hidden="false" customHeight="false" outlineLevel="0" collapsed="false">
      <c r="A346" s="10"/>
      <c r="B346" s="13"/>
      <c r="C346" s="11" t="str">
        <f aca="false">IF(B346="","",TEXT(B346,"yyyy-mm"))</f>
        <v/>
      </c>
      <c r="D346" s="10"/>
      <c r="E346" s="10"/>
      <c r="F346" s="10"/>
      <c r="G346" s="10"/>
      <c r="H346" s="10"/>
      <c r="I346" s="10"/>
      <c r="J346" s="10"/>
      <c r="K346" s="11" t="str">
        <f aca="false">IF(J346="","",IF(J346&gt;=9,"Promoter",IF(J346&gt;=7,"Passive","Detractor")))</f>
        <v/>
      </c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1" t="str">
        <f aca="false">IF(OR(K346="Detractor",COUNTIF(M346:Y346,"&lt;=2")&gt;0,AA346="Yes"),"ALERT","")</f>
        <v/>
      </c>
    </row>
    <row r="347" customFormat="false" ht="15" hidden="false" customHeight="false" outlineLevel="0" collapsed="false">
      <c r="A347" s="10"/>
      <c r="B347" s="13"/>
      <c r="C347" s="11" t="str">
        <f aca="false">IF(B347="","",TEXT(B347,"yyyy-mm"))</f>
        <v/>
      </c>
      <c r="D347" s="10"/>
      <c r="E347" s="10"/>
      <c r="F347" s="10"/>
      <c r="G347" s="10"/>
      <c r="H347" s="10"/>
      <c r="I347" s="10"/>
      <c r="J347" s="10"/>
      <c r="K347" s="11" t="str">
        <f aca="false">IF(J347="","",IF(J347&gt;=9,"Promoter",IF(J347&gt;=7,"Passive","Detractor")))</f>
        <v/>
      </c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1" t="str">
        <f aca="false">IF(OR(K347="Detractor",COUNTIF(M347:Y347,"&lt;=2")&gt;0,AA347="Yes"),"ALERT","")</f>
        <v/>
      </c>
    </row>
    <row r="348" customFormat="false" ht="15" hidden="false" customHeight="false" outlineLevel="0" collapsed="false">
      <c r="A348" s="10"/>
      <c r="B348" s="13"/>
      <c r="C348" s="11" t="str">
        <f aca="false">IF(B348="","",TEXT(B348,"yyyy-mm"))</f>
        <v/>
      </c>
      <c r="D348" s="10"/>
      <c r="E348" s="10"/>
      <c r="F348" s="10"/>
      <c r="G348" s="10"/>
      <c r="H348" s="10"/>
      <c r="I348" s="10"/>
      <c r="J348" s="10"/>
      <c r="K348" s="11" t="str">
        <f aca="false">IF(J348="","",IF(J348&gt;=9,"Promoter",IF(J348&gt;=7,"Passive","Detractor")))</f>
        <v/>
      </c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1" t="str">
        <f aca="false">IF(OR(K348="Detractor",COUNTIF(M348:Y348,"&lt;=2")&gt;0,AA348="Yes"),"ALERT","")</f>
        <v/>
      </c>
    </row>
    <row r="349" customFormat="false" ht="15" hidden="false" customHeight="false" outlineLevel="0" collapsed="false">
      <c r="A349" s="10"/>
      <c r="B349" s="13"/>
      <c r="C349" s="11" t="str">
        <f aca="false">IF(B349="","",TEXT(B349,"yyyy-mm"))</f>
        <v/>
      </c>
      <c r="D349" s="10"/>
      <c r="E349" s="10"/>
      <c r="F349" s="10"/>
      <c r="G349" s="10"/>
      <c r="H349" s="10"/>
      <c r="I349" s="10"/>
      <c r="J349" s="10"/>
      <c r="K349" s="11" t="str">
        <f aca="false">IF(J349="","",IF(J349&gt;=9,"Promoter",IF(J349&gt;=7,"Passive","Detractor")))</f>
        <v/>
      </c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1" t="str">
        <f aca="false">IF(OR(K349="Detractor",COUNTIF(M349:Y349,"&lt;=2")&gt;0,AA349="Yes"),"ALERT","")</f>
        <v/>
      </c>
    </row>
    <row r="350" customFormat="false" ht="15" hidden="false" customHeight="false" outlineLevel="0" collapsed="false">
      <c r="A350" s="10"/>
      <c r="B350" s="13"/>
      <c r="C350" s="11" t="str">
        <f aca="false">IF(B350="","",TEXT(B350,"yyyy-mm"))</f>
        <v/>
      </c>
      <c r="D350" s="10"/>
      <c r="E350" s="10"/>
      <c r="F350" s="10"/>
      <c r="G350" s="10"/>
      <c r="H350" s="10"/>
      <c r="I350" s="10"/>
      <c r="J350" s="10"/>
      <c r="K350" s="11" t="str">
        <f aca="false">IF(J350="","",IF(J350&gt;=9,"Promoter",IF(J350&gt;=7,"Passive","Detractor")))</f>
        <v/>
      </c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1" t="str">
        <f aca="false">IF(OR(K350="Detractor",COUNTIF(M350:Y350,"&lt;=2")&gt;0,AA350="Yes"),"ALERT","")</f>
        <v/>
      </c>
    </row>
    <row r="351" customFormat="false" ht="15" hidden="false" customHeight="false" outlineLevel="0" collapsed="false">
      <c r="A351" s="10"/>
      <c r="B351" s="13"/>
      <c r="C351" s="11" t="str">
        <f aca="false">IF(B351="","",TEXT(B351,"yyyy-mm"))</f>
        <v/>
      </c>
      <c r="D351" s="10"/>
      <c r="E351" s="10"/>
      <c r="F351" s="10"/>
      <c r="G351" s="10"/>
      <c r="H351" s="10"/>
      <c r="I351" s="10"/>
      <c r="J351" s="10"/>
      <c r="K351" s="11" t="str">
        <f aca="false">IF(J351="","",IF(J351&gt;=9,"Promoter",IF(J351&gt;=7,"Passive","Detractor")))</f>
        <v/>
      </c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1" t="str">
        <f aca="false">IF(OR(K351="Detractor",COUNTIF(M351:Y351,"&lt;=2")&gt;0,AA351="Yes"),"ALERT","")</f>
        <v/>
      </c>
    </row>
    <row r="352" customFormat="false" ht="15" hidden="false" customHeight="false" outlineLevel="0" collapsed="false">
      <c r="A352" s="10"/>
      <c r="B352" s="13"/>
      <c r="C352" s="11" t="str">
        <f aca="false">IF(B352="","",TEXT(B352,"yyyy-mm"))</f>
        <v/>
      </c>
      <c r="D352" s="10"/>
      <c r="E352" s="10"/>
      <c r="F352" s="10"/>
      <c r="G352" s="10"/>
      <c r="H352" s="10"/>
      <c r="I352" s="10"/>
      <c r="J352" s="10"/>
      <c r="K352" s="11" t="str">
        <f aca="false">IF(J352="","",IF(J352&gt;=9,"Promoter",IF(J352&gt;=7,"Passive","Detractor")))</f>
        <v/>
      </c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1" t="str">
        <f aca="false">IF(OR(K352="Detractor",COUNTIF(M352:Y352,"&lt;=2")&gt;0,AA352="Yes"),"ALERT","")</f>
        <v/>
      </c>
    </row>
    <row r="353" customFormat="false" ht="15" hidden="false" customHeight="false" outlineLevel="0" collapsed="false">
      <c r="A353" s="10"/>
      <c r="B353" s="13"/>
      <c r="C353" s="11" t="str">
        <f aca="false">IF(B353="","",TEXT(B353,"yyyy-mm"))</f>
        <v/>
      </c>
      <c r="D353" s="10"/>
      <c r="E353" s="10"/>
      <c r="F353" s="10"/>
      <c r="G353" s="10"/>
      <c r="H353" s="10"/>
      <c r="I353" s="10"/>
      <c r="J353" s="10"/>
      <c r="K353" s="11" t="str">
        <f aca="false">IF(J353="","",IF(J353&gt;=9,"Promoter",IF(J353&gt;=7,"Passive","Detractor")))</f>
        <v/>
      </c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1" t="str">
        <f aca="false">IF(OR(K353="Detractor",COUNTIF(M353:Y353,"&lt;=2")&gt;0,AA353="Yes"),"ALERT","")</f>
        <v/>
      </c>
    </row>
    <row r="354" customFormat="false" ht="15" hidden="false" customHeight="false" outlineLevel="0" collapsed="false">
      <c r="A354" s="10"/>
      <c r="B354" s="13"/>
      <c r="C354" s="11" t="str">
        <f aca="false">IF(B354="","",TEXT(B354,"yyyy-mm"))</f>
        <v/>
      </c>
      <c r="D354" s="10"/>
      <c r="E354" s="10"/>
      <c r="F354" s="10"/>
      <c r="G354" s="10"/>
      <c r="H354" s="10"/>
      <c r="I354" s="10"/>
      <c r="J354" s="10"/>
      <c r="K354" s="11" t="str">
        <f aca="false">IF(J354="","",IF(J354&gt;=9,"Promoter",IF(J354&gt;=7,"Passive","Detractor")))</f>
        <v/>
      </c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1" t="str">
        <f aca="false">IF(OR(K354="Detractor",COUNTIF(M354:Y354,"&lt;=2")&gt;0,AA354="Yes"),"ALERT","")</f>
        <v/>
      </c>
    </row>
    <row r="355" customFormat="false" ht="15" hidden="false" customHeight="false" outlineLevel="0" collapsed="false">
      <c r="A355" s="10"/>
      <c r="B355" s="13"/>
      <c r="C355" s="11" t="str">
        <f aca="false">IF(B355="","",TEXT(B355,"yyyy-mm"))</f>
        <v/>
      </c>
      <c r="D355" s="10"/>
      <c r="E355" s="10"/>
      <c r="F355" s="10"/>
      <c r="G355" s="10"/>
      <c r="H355" s="10"/>
      <c r="I355" s="10"/>
      <c r="J355" s="10"/>
      <c r="K355" s="11" t="str">
        <f aca="false">IF(J355="","",IF(J355&gt;=9,"Promoter",IF(J355&gt;=7,"Passive","Detractor")))</f>
        <v/>
      </c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1" t="str">
        <f aca="false">IF(OR(K355="Detractor",COUNTIF(M355:Y355,"&lt;=2")&gt;0,AA355="Yes"),"ALERT","")</f>
        <v/>
      </c>
    </row>
    <row r="356" customFormat="false" ht="15" hidden="false" customHeight="false" outlineLevel="0" collapsed="false">
      <c r="A356" s="10"/>
      <c r="B356" s="13"/>
      <c r="C356" s="11" t="str">
        <f aca="false">IF(B356="","",TEXT(B356,"yyyy-mm"))</f>
        <v/>
      </c>
      <c r="D356" s="10"/>
      <c r="E356" s="10"/>
      <c r="F356" s="10"/>
      <c r="G356" s="10"/>
      <c r="H356" s="10"/>
      <c r="I356" s="10"/>
      <c r="J356" s="10"/>
      <c r="K356" s="11" t="str">
        <f aca="false">IF(J356="","",IF(J356&gt;=9,"Promoter",IF(J356&gt;=7,"Passive","Detractor")))</f>
        <v/>
      </c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1" t="str">
        <f aca="false">IF(OR(K356="Detractor",COUNTIF(M356:Y356,"&lt;=2")&gt;0,AA356="Yes"),"ALERT","")</f>
        <v/>
      </c>
    </row>
    <row r="357" customFormat="false" ht="15" hidden="false" customHeight="false" outlineLevel="0" collapsed="false">
      <c r="A357" s="10"/>
      <c r="B357" s="13"/>
      <c r="C357" s="11" t="str">
        <f aca="false">IF(B357="","",TEXT(B357,"yyyy-mm"))</f>
        <v/>
      </c>
      <c r="D357" s="10"/>
      <c r="E357" s="10"/>
      <c r="F357" s="10"/>
      <c r="G357" s="10"/>
      <c r="H357" s="10"/>
      <c r="I357" s="10"/>
      <c r="J357" s="10"/>
      <c r="K357" s="11" t="str">
        <f aca="false">IF(J357="","",IF(J357&gt;=9,"Promoter",IF(J357&gt;=7,"Passive","Detractor")))</f>
        <v/>
      </c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1" t="str">
        <f aca="false">IF(OR(K357="Detractor",COUNTIF(M357:Y357,"&lt;=2")&gt;0,AA357="Yes"),"ALERT","")</f>
        <v/>
      </c>
    </row>
    <row r="358" customFormat="false" ht="15" hidden="false" customHeight="false" outlineLevel="0" collapsed="false">
      <c r="A358" s="10"/>
      <c r="B358" s="13"/>
      <c r="C358" s="11" t="str">
        <f aca="false">IF(B358="","",TEXT(B358,"yyyy-mm"))</f>
        <v/>
      </c>
      <c r="D358" s="10"/>
      <c r="E358" s="10"/>
      <c r="F358" s="10"/>
      <c r="G358" s="10"/>
      <c r="H358" s="10"/>
      <c r="I358" s="10"/>
      <c r="J358" s="10"/>
      <c r="K358" s="11" t="str">
        <f aca="false">IF(J358="","",IF(J358&gt;=9,"Promoter",IF(J358&gt;=7,"Passive","Detractor")))</f>
        <v/>
      </c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1" t="str">
        <f aca="false">IF(OR(K358="Detractor",COUNTIF(M358:Y358,"&lt;=2")&gt;0,AA358="Yes"),"ALERT","")</f>
        <v/>
      </c>
    </row>
    <row r="359" customFormat="false" ht="15" hidden="false" customHeight="false" outlineLevel="0" collapsed="false">
      <c r="A359" s="10"/>
      <c r="B359" s="13"/>
      <c r="C359" s="11" t="str">
        <f aca="false">IF(B359="","",TEXT(B359,"yyyy-mm"))</f>
        <v/>
      </c>
      <c r="D359" s="10"/>
      <c r="E359" s="10"/>
      <c r="F359" s="10"/>
      <c r="G359" s="10"/>
      <c r="H359" s="10"/>
      <c r="I359" s="10"/>
      <c r="J359" s="10"/>
      <c r="K359" s="11" t="str">
        <f aca="false">IF(J359="","",IF(J359&gt;=9,"Promoter",IF(J359&gt;=7,"Passive","Detractor")))</f>
        <v/>
      </c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1" t="str">
        <f aca="false">IF(OR(K359="Detractor",COUNTIF(M359:Y359,"&lt;=2")&gt;0,AA359="Yes"),"ALERT","")</f>
        <v/>
      </c>
    </row>
    <row r="360" customFormat="false" ht="15" hidden="false" customHeight="false" outlineLevel="0" collapsed="false">
      <c r="A360" s="10"/>
      <c r="B360" s="13"/>
      <c r="C360" s="11" t="str">
        <f aca="false">IF(B360="","",TEXT(B360,"yyyy-mm"))</f>
        <v/>
      </c>
      <c r="D360" s="10"/>
      <c r="E360" s="10"/>
      <c r="F360" s="10"/>
      <c r="G360" s="10"/>
      <c r="H360" s="10"/>
      <c r="I360" s="10"/>
      <c r="J360" s="10"/>
      <c r="K360" s="11" t="str">
        <f aca="false">IF(J360="","",IF(J360&gt;=9,"Promoter",IF(J360&gt;=7,"Passive","Detractor")))</f>
        <v/>
      </c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1" t="str">
        <f aca="false">IF(OR(K360="Detractor",COUNTIF(M360:Y360,"&lt;=2")&gt;0,AA360="Yes"),"ALERT","")</f>
        <v/>
      </c>
    </row>
    <row r="361" customFormat="false" ht="15" hidden="false" customHeight="false" outlineLevel="0" collapsed="false">
      <c r="A361" s="10"/>
      <c r="B361" s="13"/>
      <c r="C361" s="11" t="str">
        <f aca="false">IF(B361="","",TEXT(B361,"yyyy-mm"))</f>
        <v/>
      </c>
      <c r="D361" s="10"/>
      <c r="E361" s="10"/>
      <c r="F361" s="10"/>
      <c r="G361" s="10"/>
      <c r="H361" s="10"/>
      <c r="I361" s="10"/>
      <c r="J361" s="10"/>
      <c r="K361" s="11" t="str">
        <f aca="false">IF(J361="","",IF(J361&gt;=9,"Promoter",IF(J361&gt;=7,"Passive","Detractor")))</f>
        <v/>
      </c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1" t="str">
        <f aca="false">IF(OR(K361="Detractor",COUNTIF(M361:Y361,"&lt;=2")&gt;0,AA361="Yes"),"ALERT","")</f>
        <v/>
      </c>
    </row>
    <row r="362" customFormat="false" ht="15" hidden="false" customHeight="false" outlineLevel="0" collapsed="false">
      <c r="A362" s="10"/>
      <c r="B362" s="13"/>
      <c r="C362" s="11" t="str">
        <f aca="false">IF(B362="","",TEXT(B362,"yyyy-mm"))</f>
        <v/>
      </c>
      <c r="D362" s="10"/>
      <c r="E362" s="10"/>
      <c r="F362" s="10"/>
      <c r="G362" s="10"/>
      <c r="H362" s="10"/>
      <c r="I362" s="10"/>
      <c r="J362" s="10"/>
      <c r="K362" s="11" t="str">
        <f aca="false">IF(J362="","",IF(J362&gt;=9,"Promoter",IF(J362&gt;=7,"Passive","Detractor")))</f>
        <v/>
      </c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1" t="str">
        <f aca="false">IF(OR(K362="Detractor",COUNTIF(M362:Y362,"&lt;=2")&gt;0,AA362="Yes"),"ALERT","")</f>
        <v/>
      </c>
    </row>
    <row r="363" customFormat="false" ht="15" hidden="false" customHeight="false" outlineLevel="0" collapsed="false">
      <c r="A363" s="10"/>
      <c r="B363" s="13"/>
      <c r="C363" s="11" t="str">
        <f aca="false">IF(B363="","",TEXT(B363,"yyyy-mm"))</f>
        <v/>
      </c>
      <c r="D363" s="10"/>
      <c r="E363" s="10"/>
      <c r="F363" s="10"/>
      <c r="G363" s="10"/>
      <c r="H363" s="10"/>
      <c r="I363" s="10"/>
      <c r="J363" s="10"/>
      <c r="K363" s="11" t="str">
        <f aca="false">IF(J363="","",IF(J363&gt;=9,"Promoter",IF(J363&gt;=7,"Passive","Detractor")))</f>
        <v/>
      </c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1" t="str">
        <f aca="false">IF(OR(K363="Detractor",COUNTIF(M363:Y363,"&lt;=2")&gt;0,AA363="Yes"),"ALERT","")</f>
        <v/>
      </c>
    </row>
    <row r="364" customFormat="false" ht="15" hidden="false" customHeight="false" outlineLevel="0" collapsed="false">
      <c r="A364" s="10"/>
      <c r="B364" s="13"/>
      <c r="C364" s="11" t="str">
        <f aca="false">IF(B364="","",TEXT(B364,"yyyy-mm"))</f>
        <v/>
      </c>
      <c r="D364" s="10"/>
      <c r="E364" s="10"/>
      <c r="F364" s="10"/>
      <c r="G364" s="10"/>
      <c r="H364" s="10"/>
      <c r="I364" s="10"/>
      <c r="J364" s="10"/>
      <c r="K364" s="11" t="str">
        <f aca="false">IF(J364="","",IF(J364&gt;=9,"Promoter",IF(J364&gt;=7,"Passive","Detractor")))</f>
        <v/>
      </c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1" t="str">
        <f aca="false">IF(OR(K364="Detractor",COUNTIF(M364:Y364,"&lt;=2")&gt;0,AA364="Yes"),"ALERT","")</f>
        <v/>
      </c>
    </row>
    <row r="365" customFormat="false" ht="15" hidden="false" customHeight="false" outlineLevel="0" collapsed="false">
      <c r="A365" s="10"/>
      <c r="B365" s="13"/>
      <c r="C365" s="11" t="str">
        <f aca="false">IF(B365="","",TEXT(B365,"yyyy-mm"))</f>
        <v/>
      </c>
      <c r="D365" s="10"/>
      <c r="E365" s="10"/>
      <c r="F365" s="10"/>
      <c r="G365" s="10"/>
      <c r="H365" s="10"/>
      <c r="I365" s="10"/>
      <c r="J365" s="10"/>
      <c r="K365" s="11" t="str">
        <f aca="false">IF(J365="","",IF(J365&gt;=9,"Promoter",IF(J365&gt;=7,"Passive","Detractor")))</f>
        <v/>
      </c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1" t="str">
        <f aca="false">IF(OR(K365="Detractor",COUNTIF(M365:Y365,"&lt;=2")&gt;0,AA365="Yes"),"ALERT","")</f>
        <v/>
      </c>
    </row>
    <row r="366" customFormat="false" ht="15" hidden="false" customHeight="false" outlineLevel="0" collapsed="false">
      <c r="A366" s="10"/>
      <c r="B366" s="13"/>
      <c r="C366" s="11" t="str">
        <f aca="false">IF(B366="","",TEXT(B366,"yyyy-mm"))</f>
        <v/>
      </c>
      <c r="D366" s="10"/>
      <c r="E366" s="10"/>
      <c r="F366" s="10"/>
      <c r="G366" s="10"/>
      <c r="H366" s="10"/>
      <c r="I366" s="10"/>
      <c r="J366" s="10"/>
      <c r="K366" s="11" t="str">
        <f aca="false">IF(J366="","",IF(J366&gt;=9,"Promoter",IF(J366&gt;=7,"Passive","Detractor")))</f>
        <v/>
      </c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1" t="str">
        <f aca="false">IF(OR(K366="Detractor",COUNTIF(M366:Y366,"&lt;=2")&gt;0,AA366="Yes"),"ALERT","")</f>
        <v/>
      </c>
    </row>
    <row r="367" customFormat="false" ht="15" hidden="false" customHeight="false" outlineLevel="0" collapsed="false">
      <c r="A367" s="10"/>
      <c r="B367" s="13"/>
      <c r="C367" s="11" t="str">
        <f aca="false">IF(B367="","",TEXT(B367,"yyyy-mm"))</f>
        <v/>
      </c>
      <c r="D367" s="10"/>
      <c r="E367" s="10"/>
      <c r="F367" s="10"/>
      <c r="G367" s="10"/>
      <c r="H367" s="10"/>
      <c r="I367" s="10"/>
      <c r="J367" s="10"/>
      <c r="K367" s="11" t="str">
        <f aca="false">IF(J367="","",IF(J367&gt;=9,"Promoter",IF(J367&gt;=7,"Passive","Detractor")))</f>
        <v/>
      </c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1" t="str">
        <f aca="false">IF(OR(K367="Detractor",COUNTIF(M367:Y367,"&lt;=2")&gt;0,AA367="Yes"),"ALERT","")</f>
        <v/>
      </c>
    </row>
    <row r="368" customFormat="false" ht="15" hidden="false" customHeight="false" outlineLevel="0" collapsed="false">
      <c r="A368" s="10"/>
      <c r="B368" s="13"/>
      <c r="C368" s="11" t="str">
        <f aca="false">IF(B368="","",TEXT(B368,"yyyy-mm"))</f>
        <v/>
      </c>
      <c r="D368" s="10"/>
      <c r="E368" s="10"/>
      <c r="F368" s="10"/>
      <c r="G368" s="10"/>
      <c r="H368" s="10"/>
      <c r="I368" s="10"/>
      <c r="J368" s="10"/>
      <c r="K368" s="11" t="str">
        <f aca="false">IF(J368="","",IF(J368&gt;=9,"Promoter",IF(J368&gt;=7,"Passive","Detractor")))</f>
        <v/>
      </c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1" t="str">
        <f aca="false">IF(OR(K368="Detractor",COUNTIF(M368:Y368,"&lt;=2")&gt;0,AA368="Yes"),"ALERT","")</f>
        <v/>
      </c>
    </row>
    <row r="369" customFormat="false" ht="15" hidden="false" customHeight="false" outlineLevel="0" collapsed="false">
      <c r="A369" s="10"/>
      <c r="B369" s="13"/>
      <c r="C369" s="11" t="str">
        <f aca="false">IF(B369="","",TEXT(B369,"yyyy-mm"))</f>
        <v/>
      </c>
      <c r="D369" s="10"/>
      <c r="E369" s="10"/>
      <c r="F369" s="10"/>
      <c r="G369" s="10"/>
      <c r="H369" s="10"/>
      <c r="I369" s="10"/>
      <c r="J369" s="10"/>
      <c r="K369" s="11" t="str">
        <f aca="false">IF(J369="","",IF(J369&gt;=9,"Promoter",IF(J369&gt;=7,"Passive","Detractor")))</f>
        <v/>
      </c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1" t="str">
        <f aca="false">IF(OR(K369="Detractor",COUNTIF(M369:Y369,"&lt;=2")&gt;0,AA369="Yes"),"ALERT","")</f>
        <v/>
      </c>
    </row>
    <row r="370" customFormat="false" ht="15" hidden="false" customHeight="false" outlineLevel="0" collapsed="false">
      <c r="A370" s="10"/>
      <c r="B370" s="13"/>
      <c r="C370" s="11" t="str">
        <f aca="false">IF(B370="","",TEXT(B370,"yyyy-mm"))</f>
        <v/>
      </c>
      <c r="D370" s="10"/>
      <c r="E370" s="10"/>
      <c r="F370" s="10"/>
      <c r="G370" s="10"/>
      <c r="H370" s="10"/>
      <c r="I370" s="10"/>
      <c r="J370" s="10"/>
      <c r="K370" s="11" t="str">
        <f aca="false">IF(J370="","",IF(J370&gt;=9,"Promoter",IF(J370&gt;=7,"Passive","Detractor")))</f>
        <v/>
      </c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1" t="str">
        <f aca="false">IF(OR(K370="Detractor",COUNTIF(M370:Y370,"&lt;=2")&gt;0,AA370="Yes"),"ALERT","")</f>
        <v/>
      </c>
    </row>
    <row r="371" customFormat="false" ht="15" hidden="false" customHeight="false" outlineLevel="0" collapsed="false">
      <c r="A371" s="10"/>
      <c r="B371" s="13"/>
      <c r="C371" s="11" t="str">
        <f aca="false">IF(B371="","",TEXT(B371,"yyyy-mm"))</f>
        <v/>
      </c>
      <c r="D371" s="10"/>
      <c r="E371" s="10"/>
      <c r="F371" s="10"/>
      <c r="G371" s="10"/>
      <c r="H371" s="10"/>
      <c r="I371" s="10"/>
      <c r="J371" s="10"/>
      <c r="K371" s="11" t="str">
        <f aca="false">IF(J371="","",IF(J371&gt;=9,"Promoter",IF(J371&gt;=7,"Passive","Detractor")))</f>
        <v/>
      </c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1" t="str">
        <f aca="false">IF(OR(K371="Detractor",COUNTIF(M371:Y371,"&lt;=2")&gt;0,AA371="Yes"),"ALERT","")</f>
        <v/>
      </c>
    </row>
    <row r="372" customFormat="false" ht="15" hidden="false" customHeight="false" outlineLevel="0" collapsed="false">
      <c r="A372" s="10"/>
      <c r="B372" s="13"/>
      <c r="C372" s="11" t="str">
        <f aca="false">IF(B372="","",TEXT(B372,"yyyy-mm"))</f>
        <v/>
      </c>
      <c r="D372" s="10"/>
      <c r="E372" s="10"/>
      <c r="F372" s="10"/>
      <c r="G372" s="10"/>
      <c r="H372" s="10"/>
      <c r="I372" s="10"/>
      <c r="J372" s="10"/>
      <c r="K372" s="11" t="str">
        <f aca="false">IF(J372="","",IF(J372&gt;=9,"Promoter",IF(J372&gt;=7,"Passive","Detractor")))</f>
        <v/>
      </c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1" t="str">
        <f aca="false">IF(OR(K372="Detractor",COUNTIF(M372:Y372,"&lt;=2")&gt;0,AA372="Yes"),"ALERT","")</f>
        <v/>
      </c>
    </row>
    <row r="373" customFormat="false" ht="15" hidden="false" customHeight="false" outlineLevel="0" collapsed="false">
      <c r="A373" s="10"/>
      <c r="B373" s="13"/>
      <c r="C373" s="11" t="str">
        <f aca="false">IF(B373="","",TEXT(B373,"yyyy-mm"))</f>
        <v/>
      </c>
      <c r="D373" s="10"/>
      <c r="E373" s="10"/>
      <c r="F373" s="10"/>
      <c r="G373" s="10"/>
      <c r="H373" s="10"/>
      <c r="I373" s="10"/>
      <c r="J373" s="10"/>
      <c r="K373" s="11" t="str">
        <f aca="false">IF(J373="","",IF(J373&gt;=9,"Promoter",IF(J373&gt;=7,"Passive","Detractor")))</f>
        <v/>
      </c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1" t="str">
        <f aca="false">IF(OR(K373="Detractor",COUNTIF(M373:Y373,"&lt;=2")&gt;0,AA373="Yes"),"ALERT","")</f>
        <v/>
      </c>
    </row>
    <row r="374" customFormat="false" ht="15" hidden="false" customHeight="false" outlineLevel="0" collapsed="false">
      <c r="A374" s="10"/>
      <c r="B374" s="13"/>
      <c r="C374" s="11" t="str">
        <f aca="false">IF(B374="","",TEXT(B374,"yyyy-mm"))</f>
        <v/>
      </c>
      <c r="D374" s="10"/>
      <c r="E374" s="10"/>
      <c r="F374" s="10"/>
      <c r="G374" s="10"/>
      <c r="H374" s="10"/>
      <c r="I374" s="10"/>
      <c r="J374" s="10"/>
      <c r="K374" s="11" t="str">
        <f aca="false">IF(J374="","",IF(J374&gt;=9,"Promoter",IF(J374&gt;=7,"Passive","Detractor")))</f>
        <v/>
      </c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1" t="str">
        <f aca="false">IF(OR(K374="Detractor",COUNTIF(M374:Y374,"&lt;=2")&gt;0,AA374="Yes"),"ALERT","")</f>
        <v/>
      </c>
    </row>
    <row r="375" customFormat="false" ht="15" hidden="false" customHeight="false" outlineLevel="0" collapsed="false">
      <c r="A375" s="10"/>
      <c r="B375" s="13"/>
      <c r="C375" s="11" t="str">
        <f aca="false">IF(B375="","",TEXT(B375,"yyyy-mm"))</f>
        <v/>
      </c>
      <c r="D375" s="10"/>
      <c r="E375" s="10"/>
      <c r="F375" s="10"/>
      <c r="G375" s="10"/>
      <c r="H375" s="10"/>
      <c r="I375" s="10"/>
      <c r="J375" s="10"/>
      <c r="K375" s="11" t="str">
        <f aca="false">IF(J375="","",IF(J375&gt;=9,"Promoter",IF(J375&gt;=7,"Passive","Detractor")))</f>
        <v/>
      </c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1" t="str">
        <f aca="false">IF(OR(K375="Detractor",COUNTIF(M375:Y375,"&lt;=2")&gt;0,AA375="Yes"),"ALERT","")</f>
        <v/>
      </c>
    </row>
    <row r="376" customFormat="false" ht="15" hidden="false" customHeight="false" outlineLevel="0" collapsed="false">
      <c r="A376" s="10"/>
      <c r="B376" s="13"/>
      <c r="C376" s="11" t="str">
        <f aca="false">IF(B376="","",TEXT(B376,"yyyy-mm"))</f>
        <v/>
      </c>
      <c r="D376" s="10"/>
      <c r="E376" s="10"/>
      <c r="F376" s="10"/>
      <c r="G376" s="10"/>
      <c r="H376" s="10"/>
      <c r="I376" s="10"/>
      <c r="J376" s="10"/>
      <c r="K376" s="11" t="str">
        <f aca="false">IF(J376="","",IF(J376&gt;=9,"Promoter",IF(J376&gt;=7,"Passive","Detractor")))</f>
        <v/>
      </c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1" t="str">
        <f aca="false">IF(OR(K376="Detractor",COUNTIF(M376:Y376,"&lt;=2")&gt;0,AA376="Yes"),"ALERT","")</f>
        <v/>
      </c>
    </row>
    <row r="377" customFormat="false" ht="15" hidden="false" customHeight="false" outlineLevel="0" collapsed="false">
      <c r="A377" s="10"/>
      <c r="B377" s="13"/>
      <c r="C377" s="11" t="str">
        <f aca="false">IF(B377="","",TEXT(B377,"yyyy-mm"))</f>
        <v/>
      </c>
      <c r="D377" s="10"/>
      <c r="E377" s="10"/>
      <c r="F377" s="10"/>
      <c r="G377" s="10"/>
      <c r="H377" s="10"/>
      <c r="I377" s="10"/>
      <c r="J377" s="10"/>
      <c r="K377" s="11" t="str">
        <f aca="false">IF(J377="","",IF(J377&gt;=9,"Promoter",IF(J377&gt;=7,"Passive","Detractor")))</f>
        <v/>
      </c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1" t="str">
        <f aca="false">IF(OR(K377="Detractor",COUNTIF(M377:Y377,"&lt;=2")&gt;0,AA377="Yes"),"ALERT","")</f>
        <v/>
      </c>
    </row>
    <row r="378" customFormat="false" ht="15" hidden="false" customHeight="false" outlineLevel="0" collapsed="false">
      <c r="A378" s="10"/>
      <c r="B378" s="13"/>
      <c r="C378" s="11" t="str">
        <f aca="false">IF(B378="","",TEXT(B378,"yyyy-mm"))</f>
        <v/>
      </c>
      <c r="D378" s="10"/>
      <c r="E378" s="10"/>
      <c r="F378" s="10"/>
      <c r="G378" s="10"/>
      <c r="H378" s="10"/>
      <c r="I378" s="10"/>
      <c r="J378" s="10"/>
      <c r="K378" s="11" t="str">
        <f aca="false">IF(J378="","",IF(J378&gt;=9,"Promoter",IF(J378&gt;=7,"Passive","Detractor")))</f>
        <v/>
      </c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1" t="str">
        <f aca="false">IF(OR(K378="Detractor",COUNTIF(M378:Y378,"&lt;=2")&gt;0,AA378="Yes"),"ALERT","")</f>
        <v/>
      </c>
    </row>
    <row r="379" customFormat="false" ht="15" hidden="false" customHeight="false" outlineLevel="0" collapsed="false">
      <c r="A379" s="10"/>
      <c r="B379" s="13"/>
      <c r="C379" s="11" t="str">
        <f aca="false">IF(B379="","",TEXT(B379,"yyyy-mm"))</f>
        <v/>
      </c>
      <c r="D379" s="10"/>
      <c r="E379" s="10"/>
      <c r="F379" s="10"/>
      <c r="G379" s="10"/>
      <c r="H379" s="10"/>
      <c r="I379" s="10"/>
      <c r="J379" s="10"/>
      <c r="K379" s="11" t="str">
        <f aca="false">IF(J379="","",IF(J379&gt;=9,"Promoter",IF(J379&gt;=7,"Passive","Detractor")))</f>
        <v/>
      </c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1" t="str">
        <f aca="false">IF(OR(K379="Detractor",COUNTIF(M379:Y379,"&lt;=2")&gt;0,AA379="Yes"),"ALERT","")</f>
        <v/>
      </c>
    </row>
    <row r="380" customFormat="false" ht="15" hidden="false" customHeight="false" outlineLevel="0" collapsed="false">
      <c r="A380" s="10"/>
      <c r="B380" s="13"/>
      <c r="C380" s="11" t="str">
        <f aca="false">IF(B380="","",TEXT(B380,"yyyy-mm"))</f>
        <v/>
      </c>
      <c r="D380" s="10"/>
      <c r="E380" s="10"/>
      <c r="F380" s="10"/>
      <c r="G380" s="10"/>
      <c r="H380" s="10"/>
      <c r="I380" s="10"/>
      <c r="J380" s="10"/>
      <c r="K380" s="11" t="str">
        <f aca="false">IF(J380="","",IF(J380&gt;=9,"Promoter",IF(J380&gt;=7,"Passive","Detractor")))</f>
        <v/>
      </c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1" t="str">
        <f aca="false">IF(OR(K380="Detractor",COUNTIF(M380:Y380,"&lt;=2")&gt;0,AA380="Yes"),"ALERT","")</f>
        <v/>
      </c>
    </row>
    <row r="381" customFormat="false" ht="15" hidden="false" customHeight="false" outlineLevel="0" collapsed="false">
      <c r="A381" s="10"/>
      <c r="B381" s="13"/>
      <c r="C381" s="11" t="str">
        <f aca="false">IF(B381="","",TEXT(B381,"yyyy-mm"))</f>
        <v/>
      </c>
      <c r="D381" s="10"/>
      <c r="E381" s="10"/>
      <c r="F381" s="10"/>
      <c r="G381" s="10"/>
      <c r="H381" s="10"/>
      <c r="I381" s="10"/>
      <c r="J381" s="10"/>
      <c r="K381" s="11" t="str">
        <f aca="false">IF(J381="","",IF(J381&gt;=9,"Promoter",IF(J381&gt;=7,"Passive","Detractor")))</f>
        <v/>
      </c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1" t="str">
        <f aca="false">IF(OR(K381="Detractor",COUNTIF(M381:Y381,"&lt;=2")&gt;0,AA381="Yes"),"ALERT","")</f>
        <v/>
      </c>
    </row>
    <row r="382" customFormat="false" ht="15" hidden="false" customHeight="false" outlineLevel="0" collapsed="false">
      <c r="A382" s="10"/>
      <c r="B382" s="13"/>
      <c r="C382" s="11" t="str">
        <f aca="false">IF(B382="","",TEXT(B382,"yyyy-mm"))</f>
        <v/>
      </c>
      <c r="D382" s="10"/>
      <c r="E382" s="10"/>
      <c r="F382" s="10"/>
      <c r="G382" s="10"/>
      <c r="H382" s="10"/>
      <c r="I382" s="10"/>
      <c r="J382" s="10"/>
      <c r="K382" s="11" t="str">
        <f aca="false">IF(J382="","",IF(J382&gt;=9,"Promoter",IF(J382&gt;=7,"Passive","Detractor")))</f>
        <v/>
      </c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1" t="str">
        <f aca="false">IF(OR(K382="Detractor",COUNTIF(M382:Y382,"&lt;=2")&gt;0,AA382="Yes"),"ALERT","")</f>
        <v/>
      </c>
    </row>
    <row r="383" customFormat="false" ht="15" hidden="false" customHeight="false" outlineLevel="0" collapsed="false">
      <c r="A383" s="10"/>
      <c r="B383" s="13"/>
      <c r="C383" s="11" t="str">
        <f aca="false">IF(B383="","",TEXT(B383,"yyyy-mm"))</f>
        <v/>
      </c>
      <c r="D383" s="10"/>
      <c r="E383" s="10"/>
      <c r="F383" s="10"/>
      <c r="G383" s="10"/>
      <c r="H383" s="10"/>
      <c r="I383" s="10"/>
      <c r="J383" s="10"/>
      <c r="K383" s="11" t="str">
        <f aca="false">IF(J383="","",IF(J383&gt;=9,"Promoter",IF(J383&gt;=7,"Passive","Detractor")))</f>
        <v/>
      </c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1" t="str">
        <f aca="false">IF(OR(K383="Detractor",COUNTIF(M383:Y383,"&lt;=2")&gt;0,AA383="Yes"),"ALERT","")</f>
        <v/>
      </c>
    </row>
    <row r="384" customFormat="false" ht="15" hidden="false" customHeight="false" outlineLevel="0" collapsed="false">
      <c r="A384" s="10"/>
      <c r="B384" s="13"/>
      <c r="C384" s="11" t="str">
        <f aca="false">IF(B384="","",TEXT(B384,"yyyy-mm"))</f>
        <v/>
      </c>
      <c r="D384" s="10"/>
      <c r="E384" s="10"/>
      <c r="F384" s="10"/>
      <c r="G384" s="10"/>
      <c r="H384" s="10"/>
      <c r="I384" s="10"/>
      <c r="J384" s="10"/>
      <c r="K384" s="11" t="str">
        <f aca="false">IF(J384="","",IF(J384&gt;=9,"Promoter",IF(J384&gt;=7,"Passive","Detractor")))</f>
        <v/>
      </c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1" t="str">
        <f aca="false">IF(OR(K384="Detractor",COUNTIF(M384:Y384,"&lt;=2")&gt;0,AA384="Yes"),"ALERT","")</f>
        <v/>
      </c>
    </row>
    <row r="385" customFormat="false" ht="15" hidden="false" customHeight="false" outlineLevel="0" collapsed="false">
      <c r="A385" s="10"/>
      <c r="B385" s="13"/>
      <c r="C385" s="11" t="str">
        <f aca="false">IF(B385="","",TEXT(B385,"yyyy-mm"))</f>
        <v/>
      </c>
      <c r="D385" s="10"/>
      <c r="E385" s="10"/>
      <c r="F385" s="10"/>
      <c r="G385" s="10"/>
      <c r="H385" s="10"/>
      <c r="I385" s="10"/>
      <c r="J385" s="10"/>
      <c r="K385" s="11" t="str">
        <f aca="false">IF(J385="","",IF(J385&gt;=9,"Promoter",IF(J385&gt;=7,"Passive","Detractor")))</f>
        <v/>
      </c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1" t="str">
        <f aca="false">IF(OR(K385="Detractor",COUNTIF(M385:Y385,"&lt;=2")&gt;0,AA385="Yes"),"ALERT","")</f>
        <v/>
      </c>
    </row>
    <row r="386" customFormat="false" ht="15" hidden="false" customHeight="false" outlineLevel="0" collapsed="false">
      <c r="A386" s="10"/>
      <c r="B386" s="13"/>
      <c r="C386" s="11" t="str">
        <f aca="false">IF(B386="","",TEXT(B386,"yyyy-mm"))</f>
        <v/>
      </c>
      <c r="D386" s="10"/>
      <c r="E386" s="10"/>
      <c r="F386" s="10"/>
      <c r="G386" s="10"/>
      <c r="H386" s="10"/>
      <c r="I386" s="10"/>
      <c r="J386" s="10"/>
      <c r="K386" s="11" t="str">
        <f aca="false">IF(J386="","",IF(J386&gt;=9,"Promoter",IF(J386&gt;=7,"Passive","Detractor")))</f>
        <v/>
      </c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1" t="str">
        <f aca="false">IF(OR(K386="Detractor",COUNTIF(M386:Y386,"&lt;=2")&gt;0,AA386="Yes"),"ALERT","")</f>
        <v/>
      </c>
    </row>
    <row r="387" customFormat="false" ht="15" hidden="false" customHeight="false" outlineLevel="0" collapsed="false">
      <c r="A387" s="10"/>
      <c r="B387" s="13"/>
      <c r="C387" s="11" t="str">
        <f aca="false">IF(B387="","",TEXT(B387,"yyyy-mm"))</f>
        <v/>
      </c>
      <c r="D387" s="10"/>
      <c r="E387" s="10"/>
      <c r="F387" s="10"/>
      <c r="G387" s="10"/>
      <c r="H387" s="10"/>
      <c r="I387" s="10"/>
      <c r="J387" s="10"/>
      <c r="K387" s="11" t="str">
        <f aca="false">IF(J387="","",IF(J387&gt;=9,"Promoter",IF(J387&gt;=7,"Passive","Detractor")))</f>
        <v/>
      </c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1" t="str">
        <f aca="false">IF(OR(K387="Detractor",COUNTIF(M387:Y387,"&lt;=2")&gt;0,AA387="Yes"),"ALERT","")</f>
        <v/>
      </c>
    </row>
    <row r="388" customFormat="false" ht="15" hidden="false" customHeight="false" outlineLevel="0" collapsed="false">
      <c r="A388" s="10"/>
      <c r="B388" s="13"/>
      <c r="C388" s="11" t="str">
        <f aca="false">IF(B388="","",TEXT(B388,"yyyy-mm"))</f>
        <v/>
      </c>
      <c r="D388" s="10"/>
      <c r="E388" s="10"/>
      <c r="F388" s="10"/>
      <c r="G388" s="10"/>
      <c r="H388" s="10"/>
      <c r="I388" s="10"/>
      <c r="J388" s="10"/>
      <c r="K388" s="11" t="str">
        <f aca="false">IF(J388="","",IF(J388&gt;=9,"Promoter",IF(J388&gt;=7,"Passive","Detractor")))</f>
        <v/>
      </c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1" t="str">
        <f aca="false">IF(OR(K388="Detractor",COUNTIF(M388:Y388,"&lt;=2")&gt;0,AA388="Yes"),"ALERT","")</f>
        <v/>
      </c>
    </row>
    <row r="389" customFormat="false" ht="15" hidden="false" customHeight="false" outlineLevel="0" collapsed="false">
      <c r="A389" s="10"/>
      <c r="B389" s="13"/>
      <c r="C389" s="11" t="str">
        <f aca="false">IF(B389="","",TEXT(B389,"yyyy-mm"))</f>
        <v/>
      </c>
      <c r="D389" s="10"/>
      <c r="E389" s="10"/>
      <c r="F389" s="10"/>
      <c r="G389" s="10"/>
      <c r="H389" s="10"/>
      <c r="I389" s="10"/>
      <c r="J389" s="10"/>
      <c r="K389" s="11" t="str">
        <f aca="false">IF(J389="","",IF(J389&gt;=9,"Promoter",IF(J389&gt;=7,"Passive","Detractor")))</f>
        <v/>
      </c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1" t="str">
        <f aca="false">IF(OR(K389="Detractor",COUNTIF(M389:Y389,"&lt;=2")&gt;0,AA389="Yes"),"ALERT","")</f>
        <v/>
      </c>
    </row>
    <row r="390" customFormat="false" ht="15" hidden="false" customHeight="false" outlineLevel="0" collapsed="false">
      <c r="A390" s="10"/>
      <c r="B390" s="13"/>
      <c r="C390" s="11" t="str">
        <f aca="false">IF(B390="","",TEXT(B390,"yyyy-mm"))</f>
        <v/>
      </c>
      <c r="D390" s="10"/>
      <c r="E390" s="10"/>
      <c r="F390" s="10"/>
      <c r="G390" s="10"/>
      <c r="H390" s="10"/>
      <c r="I390" s="10"/>
      <c r="J390" s="10"/>
      <c r="K390" s="11" t="str">
        <f aca="false">IF(J390="","",IF(J390&gt;=9,"Promoter",IF(J390&gt;=7,"Passive","Detractor")))</f>
        <v/>
      </c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1" t="str">
        <f aca="false">IF(OR(K390="Detractor",COUNTIF(M390:Y390,"&lt;=2")&gt;0,AA390="Yes"),"ALERT","")</f>
        <v/>
      </c>
    </row>
    <row r="391" customFormat="false" ht="15" hidden="false" customHeight="false" outlineLevel="0" collapsed="false">
      <c r="A391" s="10"/>
      <c r="B391" s="13"/>
      <c r="C391" s="11" t="str">
        <f aca="false">IF(B391="","",TEXT(B391,"yyyy-mm"))</f>
        <v/>
      </c>
      <c r="D391" s="10"/>
      <c r="E391" s="10"/>
      <c r="F391" s="10"/>
      <c r="G391" s="10"/>
      <c r="H391" s="10"/>
      <c r="I391" s="10"/>
      <c r="J391" s="10"/>
      <c r="K391" s="11" t="str">
        <f aca="false">IF(J391="","",IF(J391&gt;=9,"Promoter",IF(J391&gt;=7,"Passive","Detractor")))</f>
        <v/>
      </c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1" t="str">
        <f aca="false">IF(OR(K391="Detractor",COUNTIF(M391:Y391,"&lt;=2")&gt;0,AA391="Yes"),"ALERT","")</f>
        <v/>
      </c>
    </row>
    <row r="392" customFormat="false" ht="15" hidden="false" customHeight="false" outlineLevel="0" collapsed="false">
      <c r="A392" s="10"/>
      <c r="B392" s="13"/>
      <c r="C392" s="11" t="str">
        <f aca="false">IF(B392="","",TEXT(B392,"yyyy-mm"))</f>
        <v/>
      </c>
      <c r="D392" s="10"/>
      <c r="E392" s="10"/>
      <c r="F392" s="10"/>
      <c r="G392" s="10"/>
      <c r="H392" s="10"/>
      <c r="I392" s="10"/>
      <c r="J392" s="10"/>
      <c r="K392" s="11" t="str">
        <f aca="false">IF(J392="","",IF(J392&gt;=9,"Promoter",IF(J392&gt;=7,"Passive","Detractor")))</f>
        <v/>
      </c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1" t="str">
        <f aca="false">IF(OR(K392="Detractor",COUNTIF(M392:Y392,"&lt;=2")&gt;0,AA392="Yes"),"ALERT","")</f>
        <v/>
      </c>
    </row>
    <row r="393" customFormat="false" ht="15" hidden="false" customHeight="false" outlineLevel="0" collapsed="false">
      <c r="A393" s="10"/>
      <c r="B393" s="13"/>
      <c r="C393" s="11" t="str">
        <f aca="false">IF(B393="","",TEXT(B393,"yyyy-mm"))</f>
        <v/>
      </c>
      <c r="D393" s="10"/>
      <c r="E393" s="10"/>
      <c r="F393" s="10"/>
      <c r="G393" s="10"/>
      <c r="H393" s="10"/>
      <c r="I393" s="10"/>
      <c r="J393" s="10"/>
      <c r="K393" s="11" t="str">
        <f aca="false">IF(J393="","",IF(J393&gt;=9,"Promoter",IF(J393&gt;=7,"Passive","Detractor")))</f>
        <v/>
      </c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1" t="str">
        <f aca="false">IF(OR(K393="Detractor",COUNTIF(M393:Y393,"&lt;=2")&gt;0,AA393="Yes"),"ALERT","")</f>
        <v/>
      </c>
    </row>
    <row r="394" customFormat="false" ht="15" hidden="false" customHeight="false" outlineLevel="0" collapsed="false">
      <c r="A394" s="10"/>
      <c r="B394" s="13"/>
      <c r="C394" s="11" t="str">
        <f aca="false">IF(B394="","",TEXT(B394,"yyyy-mm"))</f>
        <v/>
      </c>
      <c r="D394" s="10"/>
      <c r="E394" s="10"/>
      <c r="F394" s="10"/>
      <c r="G394" s="10"/>
      <c r="H394" s="10"/>
      <c r="I394" s="10"/>
      <c r="J394" s="10"/>
      <c r="K394" s="11" t="str">
        <f aca="false">IF(J394="","",IF(J394&gt;=9,"Promoter",IF(J394&gt;=7,"Passive","Detractor")))</f>
        <v/>
      </c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1" t="str">
        <f aca="false">IF(OR(K394="Detractor",COUNTIF(M394:Y394,"&lt;=2")&gt;0,AA394="Yes"),"ALERT","")</f>
        <v/>
      </c>
    </row>
    <row r="395" customFormat="false" ht="15" hidden="false" customHeight="false" outlineLevel="0" collapsed="false">
      <c r="A395" s="10"/>
      <c r="B395" s="13"/>
      <c r="C395" s="11" t="str">
        <f aca="false">IF(B395="","",TEXT(B395,"yyyy-mm"))</f>
        <v/>
      </c>
      <c r="D395" s="10"/>
      <c r="E395" s="10"/>
      <c r="F395" s="10"/>
      <c r="G395" s="10"/>
      <c r="H395" s="10"/>
      <c r="I395" s="10"/>
      <c r="J395" s="10"/>
      <c r="K395" s="11" t="str">
        <f aca="false">IF(J395="","",IF(J395&gt;=9,"Promoter",IF(J395&gt;=7,"Passive","Detractor")))</f>
        <v/>
      </c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1" t="str">
        <f aca="false">IF(OR(K395="Detractor",COUNTIF(M395:Y395,"&lt;=2")&gt;0,AA395="Yes"),"ALERT","")</f>
        <v/>
      </c>
    </row>
    <row r="396" customFormat="false" ht="15" hidden="false" customHeight="false" outlineLevel="0" collapsed="false">
      <c r="A396" s="10"/>
      <c r="B396" s="13"/>
      <c r="C396" s="11" t="str">
        <f aca="false">IF(B396="","",TEXT(B396,"yyyy-mm"))</f>
        <v/>
      </c>
      <c r="D396" s="10"/>
      <c r="E396" s="10"/>
      <c r="F396" s="10"/>
      <c r="G396" s="10"/>
      <c r="H396" s="10"/>
      <c r="I396" s="10"/>
      <c r="J396" s="10"/>
      <c r="K396" s="11" t="str">
        <f aca="false">IF(J396="","",IF(J396&gt;=9,"Promoter",IF(J396&gt;=7,"Passive","Detractor")))</f>
        <v/>
      </c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1" t="str">
        <f aca="false">IF(OR(K396="Detractor",COUNTIF(M396:Y396,"&lt;=2")&gt;0,AA396="Yes"),"ALERT","")</f>
        <v/>
      </c>
    </row>
    <row r="397" customFormat="false" ht="15" hidden="false" customHeight="false" outlineLevel="0" collapsed="false">
      <c r="A397" s="10"/>
      <c r="B397" s="13"/>
      <c r="C397" s="11" t="str">
        <f aca="false">IF(B397="","",TEXT(B397,"yyyy-mm"))</f>
        <v/>
      </c>
      <c r="D397" s="10"/>
      <c r="E397" s="10"/>
      <c r="F397" s="10"/>
      <c r="G397" s="10"/>
      <c r="H397" s="10"/>
      <c r="I397" s="10"/>
      <c r="J397" s="10"/>
      <c r="K397" s="11" t="str">
        <f aca="false">IF(J397="","",IF(J397&gt;=9,"Promoter",IF(J397&gt;=7,"Passive","Detractor")))</f>
        <v/>
      </c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1" t="str">
        <f aca="false">IF(OR(K397="Detractor",COUNTIF(M397:Y397,"&lt;=2")&gt;0,AA397="Yes"),"ALERT","")</f>
        <v/>
      </c>
    </row>
    <row r="398" customFormat="false" ht="15" hidden="false" customHeight="false" outlineLevel="0" collapsed="false">
      <c r="A398" s="10"/>
      <c r="B398" s="13"/>
      <c r="C398" s="11" t="str">
        <f aca="false">IF(B398="","",TEXT(B398,"yyyy-mm"))</f>
        <v/>
      </c>
      <c r="D398" s="10"/>
      <c r="E398" s="10"/>
      <c r="F398" s="10"/>
      <c r="G398" s="10"/>
      <c r="H398" s="10"/>
      <c r="I398" s="10"/>
      <c r="J398" s="10"/>
      <c r="K398" s="11" t="str">
        <f aca="false">IF(J398="","",IF(J398&gt;=9,"Promoter",IF(J398&gt;=7,"Passive","Detractor")))</f>
        <v/>
      </c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1" t="str">
        <f aca="false">IF(OR(K398="Detractor",COUNTIF(M398:Y398,"&lt;=2")&gt;0,AA398="Yes"),"ALERT","")</f>
        <v/>
      </c>
    </row>
    <row r="399" customFormat="false" ht="15" hidden="false" customHeight="false" outlineLevel="0" collapsed="false">
      <c r="A399" s="10"/>
      <c r="B399" s="13"/>
      <c r="C399" s="11" t="str">
        <f aca="false">IF(B399="","",TEXT(B399,"yyyy-mm"))</f>
        <v/>
      </c>
      <c r="D399" s="10"/>
      <c r="E399" s="10"/>
      <c r="F399" s="10"/>
      <c r="G399" s="10"/>
      <c r="H399" s="10"/>
      <c r="I399" s="10"/>
      <c r="J399" s="10"/>
      <c r="K399" s="11" t="str">
        <f aca="false">IF(J399="","",IF(J399&gt;=9,"Promoter",IF(J399&gt;=7,"Passive","Detractor")))</f>
        <v/>
      </c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1" t="str">
        <f aca="false">IF(OR(K399="Detractor",COUNTIF(M399:Y399,"&lt;=2")&gt;0,AA399="Yes"),"ALERT","")</f>
        <v/>
      </c>
    </row>
    <row r="400" customFormat="false" ht="15" hidden="false" customHeight="false" outlineLevel="0" collapsed="false">
      <c r="A400" s="10"/>
      <c r="B400" s="13"/>
      <c r="C400" s="11" t="str">
        <f aca="false">IF(B400="","",TEXT(B400,"yyyy-mm"))</f>
        <v/>
      </c>
      <c r="D400" s="10"/>
      <c r="E400" s="10"/>
      <c r="F400" s="10"/>
      <c r="G400" s="10"/>
      <c r="H400" s="10"/>
      <c r="I400" s="10"/>
      <c r="J400" s="10"/>
      <c r="K400" s="11" t="str">
        <f aca="false">IF(J400="","",IF(J400&gt;=9,"Promoter",IF(J400&gt;=7,"Passive","Detractor")))</f>
        <v/>
      </c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1" t="str">
        <f aca="false">IF(OR(K400="Detractor",COUNTIF(M400:Y400,"&lt;=2")&gt;0,AA400="Yes"),"ALERT","")</f>
        <v/>
      </c>
    </row>
    <row r="401" customFormat="false" ht="15" hidden="false" customHeight="false" outlineLevel="0" collapsed="false">
      <c r="A401" s="10"/>
      <c r="B401" s="13"/>
      <c r="C401" s="11" t="str">
        <f aca="false">IF(B401="","",TEXT(B401,"yyyy-mm"))</f>
        <v/>
      </c>
      <c r="D401" s="10"/>
      <c r="E401" s="10"/>
      <c r="F401" s="10"/>
      <c r="G401" s="10"/>
      <c r="H401" s="10"/>
      <c r="I401" s="10"/>
      <c r="J401" s="10"/>
      <c r="K401" s="11" t="str">
        <f aca="false">IF(J401="","",IF(J401&gt;=9,"Promoter",IF(J401&gt;=7,"Passive","Detractor")))</f>
        <v/>
      </c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1" t="str">
        <f aca="false">IF(OR(K401="Detractor",COUNTIF(M401:Y401,"&lt;=2")&gt;0,AA401="Yes"),"ALERT","")</f>
        <v/>
      </c>
    </row>
    <row r="402" customFormat="false" ht="15" hidden="false" customHeight="false" outlineLevel="0" collapsed="false">
      <c r="A402" s="10"/>
      <c r="B402" s="13"/>
      <c r="C402" s="11" t="str">
        <f aca="false">IF(B402="","",TEXT(B402,"yyyy-mm"))</f>
        <v/>
      </c>
      <c r="D402" s="10"/>
      <c r="E402" s="10"/>
      <c r="F402" s="10"/>
      <c r="G402" s="10"/>
      <c r="H402" s="10"/>
      <c r="I402" s="10"/>
      <c r="J402" s="10"/>
      <c r="K402" s="11" t="str">
        <f aca="false">IF(J402="","",IF(J402&gt;=9,"Promoter",IF(J402&gt;=7,"Passive","Detractor")))</f>
        <v/>
      </c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1" t="str">
        <f aca="false">IF(OR(K402="Detractor",COUNTIF(M402:Y402,"&lt;=2")&gt;0,AA402="Yes"),"ALERT","")</f>
        <v/>
      </c>
    </row>
    <row r="403" customFormat="false" ht="15" hidden="false" customHeight="false" outlineLevel="0" collapsed="false">
      <c r="A403" s="10"/>
      <c r="B403" s="13"/>
      <c r="C403" s="11" t="str">
        <f aca="false">IF(B403="","",TEXT(B403,"yyyy-mm"))</f>
        <v/>
      </c>
      <c r="D403" s="10"/>
      <c r="E403" s="10"/>
      <c r="F403" s="10"/>
      <c r="G403" s="10"/>
      <c r="H403" s="10"/>
      <c r="I403" s="10"/>
      <c r="J403" s="10"/>
      <c r="K403" s="11" t="str">
        <f aca="false">IF(J403="","",IF(J403&gt;=9,"Promoter",IF(J403&gt;=7,"Passive","Detractor")))</f>
        <v/>
      </c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1" t="str">
        <f aca="false">IF(OR(K403="Detractor",COUNTIF(M403:Y403,"&lt;=2")&gt;0,AA403="Yes"),"ALERT","")</f>
        <v/>
      </c>
    </row>
    <row r="404" customFormat="false" ht="15" hidden="false" customHeight="false" outlineLevel="0" collapsed="false">
      <c r="A404" s="10"/>
      <c r="B404" s="13"/>
      <c r="C404" s="11" t="str">
        <f aca="false">IF(B404="","",TEXT(B404,"yyyy-mm"))</f>
        <v/>
      </c>
      <c r="D404" s="10"/>
      <c r="E404" s="10"/>
      <c r="F404" s="10"/>
      <c r="G404" s="10"/>
      <c r="H404" s="10"/>
      <c r="I404" s="10"/>
      <c r="J404" s="10"/>
      <c r="K404" s="11" t="str">
        <f aca="false">IF(J404="","",IF(J404&gt;=9,"Promoter",IF(J404&gt;=7,"Passive","Detractor")))</f>
        <v/>
      </c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1" t="str">
        <f aca="false">IF(OR(K404="Detractor",COUNTIF(M404:Y404,"&lt;=2")&gt;0,AA404="Yes"),"ALERT","")</f>
        <v/>
      </c>
    </row>
    <row r="405" customFormat="false" ht="15" hidden="false" customHeight="false" outlineLevel="0" collapsed="false">
      <c r="A405" s="10"/>
      <c r="B405" s="13"/>
      <c r="C405" s="11" t="str">
        <f aca="false">IF(B405="","",TEXT(B405,"yyyy-mm"))</f>
        <v/>
      </c>
      <c r="D405" s="10"/>
      <c r="E405" s="10"/>
      <c r="F405" s="10"/>
      <c r="G405" s="10"/>
      <c r="H405" s="10"/>
      <c r="I405" s="10"/>
      <c r="J405" s="10"/>
      <c r="K405" s="11" t="str">
        <f aca="false">IF(J405="","",IF(J405&gt;=9,"Promoter",IF(J405&gt;=7,"Passive","Detractor")))</f>
        <v/>
      </c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1" t="str">
        <f aca="false">IF(OR(K405="Detractor",COUNTIF(M405:Y405,"&lt;=2")&gt;0,AA405="Yes"),"ALERT","")</f>
        <v/>
      </c>
    </row>
    <row r="406" customFormat="false" ht="15" hidden="false" customHeight="false" outlineLevel="0" collapsed="false">
      <c r="A406" s="10"/>
      <c r="B406" s="13"/>
      <c r="C406" s="11" t="str">
        <f aca="false">IF(B406="","",TEXT(B406,"yyyy-mm"))</f>
        <v/>
      </c>
      <c r="D406" s="10"/>
      <c r="E406" s="10"/>
      <c r="F406" s="10"/>
      <c r="G406" s="10"/>
      <c r="H406" s="10"/>
      <c r="I406" s="10"/>
      <c r="J406" s="10"/>
      <c r="K406" s="11" t="str">
        <f aca="false">IF(J406="","",IF(J406&gt;=9,"Promoter",IF(J406&gt;=7,"Passive","Detractor")))</f>
        <v/>
      </c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1" t="str">
        <f aca="false">IF(OR(K406="Detractor",COUNTIF(M406:Y406,"&lt;=2")&gt;0,AA406="Yes"),"ALERT","")</f>
        <v/>
      </c>
    </row>
    <row r="407" customFormat="false" ht="15" hidden="false" customHeight="false" outlineLevel="0" collapsed="false">
      <c r="A407" s="10"/>
      <c r="B407" s="13"/>
      <c r="C407" s="11" t="str">
        <f aca="false">IF(B407="","",TEXT(B407,"yyyy-mm"))</f>
        <v/>
      </c>
      <c r="D407" s="10"/>
      <c r="E407" s="10"/>
      <c r="F407" s="10"/>
      <c r="G407" s="10"/>
      <c r="H407" s="10"/>
      <c r="I407" s="10"/>
      <c r="J407" s="10"/>
      <c r="K407" s="11" t="str">
        <f aca="false">IF(J407="","",IF(J407&gt;=9,"Promoter",IF(J407&gt;=7,"Passive","Detractor")))</f>
        <v/>
      </c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1" t="str">
        <f aca="false">IF(OR(K407="Detractor",COUNTIF(M407:Y407,"&lt;=2")&gt;0,AA407="Yes"),"ALERT","")</f>
        <v/>
      </c>
    </row>
    <row r="408" customFormat="false" ht="15" hidden="false" customHeight="false" outlineLevel="0" collapsed="false">
      <c r="A408" s="10"/>
      <c r="B408" s="13"/>
      <c r="C408" s="11" t="str">
        <f aca="false">IF(B408="","",TEXT(B408,"yyyy-mm"))</f>
        <v/>
      </c>
      <c r="D408" s="10"/>
      <c r="E408" s="10"/>
      <c r="F408" s="10"/>
      <c r="G408" s="10"/>
      <c r="H408" s="10"/>
      <c r="I408" s="10"/>
      <c r="J408" s="10"/>
      <c r="K408" s="11" t="str">
        <f aca="false">IF(J408="","",IF(J408&gt;=9,"Promoter",IF(J408&gt;=7,"Passive","Detractor")))</f>
        <v/>
      </c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1" t="str">
        <f aca="false">IF(OR(K408="Detractor",COUNTIF(M408:Y408,"&lt;=2")&gt;0,AA408="Yes"),"ALERT","")</f>
        <v/>
      </c>
    </row>
    <row r="409" customFormat="false" ht="15" hidden="false" customHeight="false" outlineLevel="0" collapsed="false">
      <c r="A409" s="10"/>
      <c r="B409" s="13"/>
      <c r="C409" s="11" t="str">
        <f aca="false">IF(B409="","",TEXT(B409,"yyyy-mm"))</f>
        <v/>
      </c>
      <c r="D409" s="10"/>
      <c r="E409" s="10"/>
      <c r="F409" s="10"/>
      <c r="G409" s="10"/>
      <c r="H409" s="10"/>
      <c r="I409" s="10"/>
      <c r="J409" s="10"/>
      <c r="K409" s="11" t="str">
        <f aca="false">IF(J409="","",IF(J409&gt;=9,"Promoter",IF(J409&gt;=7,"Passive","Detractor")))</f>
        <v/>
      </c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1" t="str">
        <f aca="false">IF(OR(K409="Detractor",COUNTIF(M409:Y409,"&lt;=2")&gt;0,AA409="Yes"),"ALERT","")</f>
        <v/>
      </c>
    </row>
    <row r="410" customFormat="false" ht="15" hidden="false" customHeight="false" outlineLevel="0" collapsed="false">
      <c r="A410" s="10"/>
      <c r="B410" s="13"/>
      <c r="C410" s="11" t="str">
        <f aca="false">IF(B410="","",TEXT(B410,"yyyy-mm"))</f>
        <v/>
      </c>
      <c r="D410" s="10"/>
      <c r="E410" s="10"/>
      <c r="F410" s="10"/>
      <c r="G410" s="10"/>
      <c r="H410" s="10"/>
      <c r="I410" s="10"/>
      <c r="J410" s="10"/>
      <c r="K410" s="11" t="str">
        <f aca="false">IF(J410="","",IF(J410&gt;=9,"Promoter",IF(J410&gt;=7,"Passive","Detractor")))</f>
        <v/>
      </c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1" t="str">
        <f aca="false">IF(OR(K410="Detractor",COUNTIF(M410:Y410,"&lt;=2")&gt;0,AA410="Yes"),"ALERT","")</f>
        <v/>
      </c>
    </row>
    <row r="411" customFormat="false" ht="15" hidden="false" customHeight="false" outlineLevel="0" collapsed="false">
      <c r="A411" s="10"/>
      <c r="B411" s="13"/>
      <c r="C411" s="11" t="str">
        <f aca="false">IF(B411="","",TEXT(B411,"yyyy-mm"))</f>
        <v/>
      </c>
      <c r="D411" s="10"/>
      <c r="E411" s="10"/>
      <c r="F411" s="10"/>
      <c r="G411" s="10"/>
      <c r="H411" s="10"/>
      <c r="I411" s="10"/>
      <c r="J411" s="10"/>
      <c r="K411" s="11" t="str">
        <f aca="false">IF(J411="","",IF(J411&gt;=9,"Promoter",IF(J411&gt;=7,"Passive","Detractor")))</f>
        <v/>
      </c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1" t="str">
        <f aca="false">IF(OR(K411="Detractor",COUNTIF(M411:Y411,"&lt;=2")&gt;0,AA411="Yes"),"ALERT","")</f>
        <v/>
      </c>
    </row>
    <row r="412" customFormat="false" ht="15" hidden="false" customHeight="false" outlineLevel="0" collapsed="false">
      <c r="A412" s="10"/>
      <c r="B412" s="13"/>
      <c r="C412" s="11" t="str">
        <f aca="false">IF(B412="","",TEXT(B412,"yyyy-mm"))</f>
        <v/>
      </c>
      <c r="D412" s="10"/>
      <c r="E412" s="10"/>
      <c r="F412" s="10"/>
      <c r="G412" s="10"/>
      <c r="H412" s="10"/>
      <c r="I412" s="10"/>
      <c r="J412" s="10"/>
      <c r="K412" s="11" t="str">
        <f aca="false">IF(J412="","",IF(J412&gt;=9,"Promoter",IF(J412&gt;=7,"Passive","Detractor")))</f>
        <v/>
      </c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1" t="str">
        <f aca="false">IF(OR(K412="Detractor",COUNTIF(M412:Y412,"&lt;=2")&gt;0,AA412="Yes"),"ALERT","")</f>
        <v/>
      </c>
    </row>
    <row r="413" customFormat="false" ht="15" hidden="false" customHeight="false" outlineLevel="0" collapsed="false">
      <c r="A413" s="10"/>
      <c r="B413" s="13"/>
      <c r="C413" s="11" t="str">
        <f aca="false">IF(B413="","",TEXT(B413,"yyyy-mm"))</f>
        <v/>
      </c>
      <c r="D413" s="10"/>
      <c r="E413" s="10"/>
      <c r="F413" s="10"/>
      <c r="G413" s="10"/>
      <c r="H413" s="10"/>
      <c r="I413" s="10"/>
      <c r="J413" s="10"/>
      <c r="K413" s="11" t="str">
        <f aca="false">IF(J413="","",IF(J413&gt;=9,"Promoter",IF(J413&gt;=7,"Passive","Detractor")))</f>
        <v/>
      </c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1" t="str">
        <f aca="false">IF(OR(K413="Detractor",COUNTIF(M413:Y413,"&lt;=2")&gt;0,AA413="Yes"),"ALERT","")</f>
        <v/>
      </c>
    </row>
    <row r="414" customFormat="false" ht="15" hidden="false" customHeight="false" outlineLevel="0" collapsed="false">
      <c r="A414" s="10"/>
      <c r="B414" s="13"/>
      <c r="C414" s="11" t="str">
        <f aca="false">IF(B414="","",TEXT(B414,"yyyy-mm"))</f>
        <v/>
      </c>
      <c r="D414" s="10"/>
      <c r="E414" s="10"/>
      <c r="F414" s="10"/>
      <c r="G414" s="10"/>
      <c r="H414" s="10"/>
      <c r="I414" s="10"/>
      <c r="J414" s="10"/>
      <c r="K414" s="11" t="str">
        <f aca="false">IF(J414="","",IF(J414&gt;=9,"Promoter",IF(J414&gt;=7,"Passive","Detractor")))</f>
        <v/>
      </c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1" t="str">
        <f aca="false">IF(OR(K414="Detractor",COUNTIF(M414:Y414,"&lt;=2")&gt;0,AA414="Yes"),"ALERT","")</f>
        <v/>
      </c>
    </row>
    <row r="415" customFormat="false" ht="15" hidden="false" customHeight="false" outlineLevel="0" collapsed="false">
      <c r="A415" s="10"/>
      <c r="B415" s="13"/>
      <c r="C415" s="11" t="str">
        <f aca="false">IF(B415="","",TEXT(B415,"yyyy-mm"))</f>
        <v/>
      </c>
      <c r="D415" s="10"/>
      <c r="E415" s="10"/>
      <c r="F415" s="10"/>
      <c r="G415" s="10"/>
      <c r="H415" s="10"/>
      <c r="I415" s="10"/>
      <c r="J415" s="10"/>
      <c r="K415" s="11" t="str">
        <f aca="false">IF(J415="","",IF(J415&gt;=9,"Promoter",IF(J415&gt;=7,"Passive","Detractor")))</f>
        <v/>
      </c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1" t="str">
        <f aca="false">IF(OR(K415="Detractor",COUNTIF(M415:Y415,"&lt;=2")&gt;0,AA415="Yes"),"ALERT","")</f>
        <v/>
      </c>
    </row>
    <row r="416" customFormat="false" ht="15" hidden="false" customHeight="false" outlineLevel="0" collapsed="false">
      <c r="A416" s="10"/>
      <c r="B416" s="13"/>
      <c r="C416" s="11" t="str">
        <f aca="false">IF(B416="","",TEXT(B416,"yyyy-mm"))</f>
        <v/>
      </c>
      <c r="D416" s="10"/>
      <c r="E416" s="10"/>
      <c r="F416" s="10"/>
      <c r="G416" s="10"/>
      <c r="H416" s="10"/>
      <c r="I416" s="10"/>
      <c r="J416" s="10"/>
      <c r="K416" s="11" t="str">
        <f aca="false">IF(J416="","",IF(J416&gt;=9,"Promoter",IF(J416&gt;=7,"Passive","Detractor")))</f>
        <v/>
      </c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1" t="str">
        <f aca="false">IF(OR(K416="Detractor",COUNTIF(M416:Y416,"&lt;=2")&gt;0,AA416="Yes"),"ALERT","")</f>
        <v/>
      </c>
    </row>
    <row r="417" customFormat="false" ht="15" hidden="false" customHeight="false" outlineLevel="0" collapsed="false">
      <c r="A417" s="10"/>
      <c r="B417" s="13"/>
      <c r="C417" s="11" t="str">
        <f aca="false">IF(B417="","",TEXT(B417,"yyyy-mm"))</f>
        <v/>
      </c>
      <c r="D417" s="10"/>
      <c r="E417" s="10"/>
      <c r="F417" s="10"/>
      <c r="G417" s="10"/>
      <c r="H417" s="10"/>
      <c r="I417" s="10"/>
      <c r="J417" s="10"/>
      <c r="K417" s="11" t="str">
        <f aca="false">IF(J417="","",IF(J417&gt;=9,"Promoter",IF(J417&gt;=7,"Passive","Detractor")))</f>
        <v/>
      </c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1" t="str">
        <f aca="false">IF(OR(K417="Detractor",COUNTIF(M417:Y417,"&lt;=2")&gt;0,AA417="Yes"),"ALERT","")</f>
        <v/>
      </c>
    </row>
    <row r="418" customFormat="false" ht="15" hidden="false" customHeight="false" outlineLevel="0" collapsed="false">
      <c r="A418" s="10"/>
      <c r="B418" s="13"/>
      <c r="C418" s="11" t="str">
        <f aca="false">IF(B418="","",TEXT(B418,"yyyy-mm"))</f>
        <v/>
      </c>
      <c r="D418" s="10"/>
      <c r="E418" s="10"/>
      <c r="F418" s="10"/>
      <c r="G418" s="10"/>
      <c r="H418" s="10"/>
      <c r="I418" s="10"/>
      <c r="J418" s="10"/>
      <c r="K418" s="11" t="str">
        <f aca="false">IF(J418="","",IF(J418&gt;=9,"Promoter",IF(J418&gt;=7,"Passive","Detractor")))</f>
        <v/>
      </c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1" t="str">
        <f aca="false">IF(OR(K418="Detractor",COUNTIF(M418:Y418,"&lt;=2")&gt;0,AA418="Yes"),"ALERT","")</f>
        <v/>
      </c>
    </row>
    <row r="419" customFormat="false" ht="15" hidden="false" customHeight="false" outlineLevel="0" collapsed="false">
      <c r="A419" s="10"/>
      <c r="B419" s="13"/>
      <c r="C419" s="11" t="str">
        <f aca="false">IF(B419="","",TEXT(B419,"yyyy-mm"))</f>
        <v/>
      </c>
      <c r="D419" s="10"/>
      <c r="E419" s="10"/>
      <c r="F419" s="10"/>
      <c r="G419" s="10"/>
      <c r="H419" s="10"/>
      <c r="I419" s="10"/>
      <c r="J419" s="10"/>
      <c r="K419" s="11" t="str">
        <f aca="false">IF(J419="","",IF(J419&gt;=9,"Promoter",IF(J419&gt;=7,"Passive","Detractor")))</f>
        <v/>
      </c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1" t="str">
        <f aca="false">IF(OR(K419="Detractor",COUNTIF(M419:Y419,"&lt;=2")&gt;0,AA419="Yes"),"ALERT","")</f>
        <v/>
      </c>
    </row>
    <row r="420" customFormat="false" ht="15" hidden="false" customHeight="false" outlineLevel="0" collapsed="false">
      <c r="A420" s="10"/>
      <c r="B420" s="13"/>
      <c r="C420" s="11" t="str">
        <f aca="false">IF(B420="","",TEXT(B420,"yyyy-mm"))</f>
        <v/>
      </c>
      <c r="D420" s="10"/>
      <c r="E420" s="10"/>
      <c r="F420" s="10"/>
      <c r="G420" s="10"/>
      <c r="H420" s="10"/>
      <c r="I420" s="10"/>
      <c r="J420" s="10"/>
      <c r="K420" s="11" t="str">
        <f aca="false">IF(J420="","",IF(J420&gt;=9,"Promoter",IF(J420&gt;=7,"Passive","Detractor")))</f>
        <v/>
      </c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1" t="str">
        <f aca="false">IF(OR(K420="Detractor",COUNTIF(M420:Y420,"&lt;=2")&gt;0,AA420="Yes"),"ALERT","")</f>
        <v/>
      </c>
    </row>
    <row r="421" customFormat="false" ht="15" hidden="false" customHeight="false" outlineLevel="0" collapsed="false">
      <c r="A421" s="10"/>
      <c r="B421" s="13"/>
      <c r="C421" s="11" t="str">
        <f aca="false">IF(B421="","",TEXT(B421,"yyyy-mm"))</f>
        <v/>
      </c>
      <c r="D421" s="10"/>
      <c r="E421" s="10"/>
      <c r="F421" s="10"/>
      <c r="G421" s="10"/>
      <c r="H421" s="10"/>
      <c r="I421" s="10"/>
      <c r="J421" s="10"/>
      <c r="K421" s="11" t="str">
        <f aca="false">IF(J421="","",IF(J421&gt;=9,"Promoter",IF(J421&gt;=7,"Passive","Detractor")))</f>
        <v/>
      </c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1" t="str">
        <f aca="false">IF(OR(K421="Detractor",COUNTIF(M421:Y421,"&lt;=2")&gt;0,AA421="Yes"),"ALERT","")</f>
        <v/>
      </c>
    </row>
    <row r="422" customFormat="false" ht="15" hidden="false" customHeight="false" outlineLevel="0" collapsed="false">
      <c r="A422" s="10"/>
      <c r="B422" s="13"/>
      <c r="C422" s="11" t="str">
        <f aca="false">IF(B422="","",TEXT(B422,"yyyy-mm"))</f>
        <v/>
      </c>
      <c r="D422" s="10"/>
      <c r="E422" s="10"/>
      <c r="F422" s="10"/>
      <c r="G422" s="10"/>
      <c r="H422" s="10"/>
      <c r="I422" s="10"/>
      <c r="J422" s="10"/>
      <c r="K422" s="11" t="str">
        <f aca="false">IF(J422="","",IF(J422&gt;=9,"Promoter",IF(J422&gt;=7,"Passive","Detractor")))</f>
        <v/>
      </c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1" t="str">
        <f aca="false">IF(OR(K422="Detractor",COUNTIF(M422:Y422,"&lt;=2")&gt;0,AA422="Yes"),"ALERT","")</f>
        <v/>
      </c>
    </row>
    <row r="423" customFormat="false" ht="15" hidden="false" customHeight="false" outlineLevel="0" collapsed="false">
      <c r="A423" s="10"/>
      <c r="B423" s="13"/>
      <c r="C423" s="11" t="str">
        <f aca="false">IF(B423="","",TEXT(B423,"yyyy-mm"))</f>
        <v/>
      </c>
      <c r="D423" s="10"/>
      <c r="E423" s="10"/>
      <c r="F423" s="10"/>
      <c r="G423" s="10"/>
      <c r="H423" s="10"/>
      <c r="I423" s="10"/>
      <c r="J423" s="10"/>
      <c r="K423" s="11" t="str">
        <f aca="false">IF(J423="","",IF(J423&gt;=9,"Promoter",IF(J423&gt;=7,"Passive","Detractor")))</f>
        <v/>
      </c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1" t="str">
        <f aca="false">IF(OR(K423="Detractor",COUNTIF(M423:Y423,"&lt;=2")&gt;0,AA423="Yes"),"ALERT","")</f>
        <v/>
      </c>
    </row>
    <row r="424" customFormat="false" ht="15" hidden="false" customHeight="false" outlineLevel="0" collapsed="false">
      <c r="A424" s="10"/>
      <c r="B424" s="13"/>
      <c r="C424" s="11" t="str">
        <f aca="false">IF(B424="","",TEXT(B424,"yyyy-mm"))</f>
        <v/>
      </c>
      <c r="D424" s="10"/>
      <c r="E424" s="10"/>
      <c r="F424" s="10"/>
      <c r="G424" s="10"/>
      <c r="H424" s="10"/>
      <c r="I424" s="10"/>
      <c r="J424" s="10"/>
      <c r="K424" s="11" t="str">
        <f aca="false">IF(J424="","",IF(J424&gt;=9,"Promoter",IF(J424&gt;=7,"Passive","Detractor")))</f>
        <v/>
      </c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1" t="str">
        <f aca="false">IF(OR(K424="Detractor",COUNTIF(M424:Y424,"&lt;=2")&gt;0,AA424="Yes"),"ALERT","")</f>
        <v/>
      </c>
    </row>
    <row r="425" customFormat="false" ht="15" hidden="false" customHeight="false" outlineLevel="0" collapsed="false">
      <c r="A425" s="10"/>
      <c r="B425" s="13"/>
      <c r="C425" s="11" t="str">
        <f aca="false">IF(B425="","",TEXT(B425,"yyyy-mm"))</f>
        <v/>
      </c>
      <c r="D425" s="10"/>
      <c r="E425" s="10"/>
      <c r="F425" s="10"/>
      <c r="G425" s="10"/>
      <c r="H425" s="10"/>
      <c r="I425" s="10"/>
      <c r="J425" s="10"/>
      <c r="K425" s="11" t="str">
        <f aca="false">IF(J425="","",IF(J425&gt;=9,"Promoter",IF(J425&gt;=7,"Passive","Detractor")))</f>
        <v/>
      </c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1" t="str">
        <f aca="false">IF(OR(K425="Detractor",COUNTIF(M425:Y425,"&lt;=2")&gt;0,AA425="Yes"),"ALERT","")</f>
        <v/>
      </c>
    </row>
    <row r="426" customFormat="false" ht="15" hidden="false" customHeight="false" outlineLevel="0" collapsed="false">
      <c r="A426" s="10"/>
      <c r="B426" s="13"/>
      <c r="C426" s="11" t="str">
        <f aca="false">IF(B426="","",TEXT(B426,"yyyy-mm"))</f>
        <v/>
      </c>
      <c r="D426" s="10"/>
      <c r="E426" s="10"/>
      <c r="F426" s="10"/>
      <c r="G426" s="10"/>
      <c r="H426" s="10"/>
      <c r="I426" s="10"/>
      <c r="J426" s="10"/>
      <c r="K426" s="11" t="str">
        <f aca="false">IF(J426="","",IF(J426&gt;=9,"Promoter",IF(J426&gt;=7,"Passive","Detractor")))</f>
        <v/>
      </c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1" t="str">
        <f aca="false">IF(OR(K426="Detractor",COUNTIF(M426:Y426,"&lt;=2")&gt;0,AA426="Yes"),"ALERT","")</f>
        <v/>
      </c>
    </row>
    <row r="427" customFormat="false" ht="15" hidden="false" customHeight="false" outlineLevel="0" collapsed="false">
      <c r="A427" s="10"/>
      <c r="B427" s="13"/>
      <c r="C427" s="11" t="str">
        <f aca="false">IF(B427="","",TEXT(B427,"yyyy-mm"))</f>
        <v/>
      </c>
      <c r="D427" s="10"/>
      <c r="E427" s="10"/>
      <c r="F427" s="10"/>
      <c r="G427" s="10"/>
      <c r="H427" s="10"/>
      <c r="I427" s="10"/>
      <c r="J427" s="10"/>
      <c r="K427" s="11" t="str">
        <f aca="false">IF(J427="","",IF(J427&gt;=9,"Promoter",IF(J427&gt;=7,"Passive","Detractor")))</f>
        <v/>
      </c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1" t="str">
        <f aca="false">IF(OR(K427="Detractor",COUNTIF(M427:Y427,"&lt;=2")&gt;0,AA427="Yes"),"ALERT","")</f>
        <v/>
      </c>
    </row>
    <row r="428" customFormat="false" ht="15" hidden="false" customHeight="false" outlineLevel="0" collapsed="false">
      <c r="A428" s="10"/>
      <c r="B428" s="13"/>
      <c r="C428" s="11" t="str">
        <f aca="false">IF(B428="","",TEXT(B428,"yyyy-mm"))</f>
        <v/>
      </c>
      <c r="D428" s="10"/>
      <c r="E428" s="10"/>
      <c r="F428" s="10"/>
      <c r="G428" s="10"/>
      <c r="H428" s="10"/>
      <c r="I428" s="10"/>
      <c r="J428" s="10"/>
      <c r="K428" s="11" t="str">
        <f aca="false">IF(J428="","",IF(J428&gt;=9,"Promoter",IF(J428&gt;=7,"Passive","Detractor")))</f>
        <v/>
      </c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1" t="str">
        <f aca="false">IF(OR(K428="Detractor",COUNTIF(M428:Y428,"&lt;=2")&gt;0,AA428="Yes"),"ALERT","")</f>
        <v/>
      </c>
    </row>
    <row r="429" customFormat="false" ht="15" hidden="false" customHeight="false" outlineLevel="0" collapsed="false">
      <c r="A429" s="10"/>
      <c r="B429" s="13"/>
      <c r="C429" s="11" t="str">
        <f aca="false">IF(B429="","",TEXT(B429,"yyyy-mm"))</f>
        <v/>
      </c>
      <c r="D429" s="10"/>
      <c r="E429" s="10"/>
      <c r="F429" s="10"/>
      <c r="G429" s="10"/>
      <c r="H429" s="10"/>
      <c r="I429" s="10"/>
      <c r="J429" s="10"/>
      <c r="K429" s="11" t="str">
        <f aca="false">IF(J429="","",IF(J429&gt;=9,"Promoter",IF(J429&gt;=7,"Passive","Detractor")))</f>
        <v/>
      </c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1" t="str">
        <f aca="false">IF(OR(K429="Detractor",COUNTIF(M429:Y429,"&lt;=2")&gt;0,AA429="Yes"),"ALERT","")</f>
        <v/>
      </c>
    </row>
    <row r="430" customFormat="false" ht="15" hidden="false" customHeight="false" outlineLevel="0" collapsed="false">
      <c r="A430" s="10"/>
      <c r="B430" s="13"/>
      <c r="C430" s="11" t="str">
        <f aca="false">IF(B430="","",TEXT(B430,"yyyy-mm"))</f>
        <v/>
      </c>
      <c r="D430" s="10"/>
      <c r="E430" s="10"/>
      <c r="F430" s="10"/>
      <c r="G430" s="10"/>
      <c r="H430" s="10"/>
      <c r="I430" s="10"/>
      <c r="J430" s="10"/>
      <c r="K430" s="11" t="str">
        <f aca="false">IF(J430="","",IF(J430&gt;=9,"Promoter",IF(J430&gt;=7,"Passive","Detractor")))</f>
        <v/>
      </c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1" t="str">
        <f aca="false">IF(OR(K430="Detractor",COUNTIF(M430:Y430,"&lt;=2")&gt;0,AA430="Yes"),"ALERT","")</f>
        <v/>
      </c>
    </row>
    <row r="431" customFormat="false" ht="15" hidden="false" customHeight="false" outlineLevel="0" collapsed="false">
      <c r="A431" s="10"/>
      <c r="B431" s="13"/>
      <c r="C431" s="11" t="str">
        <f aca="false">IF(B431="","",TEXT(B431,"yyyy-mm"))</f>
        <v/>
      </c>
      <c r="D431" s="10"/>
      <c r="E431" s="10"/>
      <c r="F431" s="10"/>
      <c r="G431" s="10"/>
      <c r="H431" s="10"/>
      <c r="I431" s="10"/>
      <c r="J431" s="10"/>
      <c r="K431" s="11" t="str">
        <f aca="false">IF(J431="","",IF(J431&gt;=9,"Promoter",IF(J431&gt;=7,"Passive","Detractor")))</f>
        <v/>
      </c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1" t="str">
        <f aca="false">IF(OR(K431="Detractor",COUNTIF(M431:Y431,"&lt;=2")&gt;0,AA431="Yes"),"ALERT","")</f>
        <v/>
      </c>
    </row>
    <row r="432" customFormat="false" ht="15" hidden="false" customHeight="false" outlineLevel="0" collapsed="false">
      <c r="A432" s="10"/>
      <c r="B432" s="13"/>
      <c r="C432" s="11" t="str">
        <f aca="false">IF(B432="","",TEXT(B432,"yyyy-mm"))</f>
        <v/>
      </c>
      <c r="D432" s="10"/>
      <c r="E432" s="10"/>
      <c r="F432" s="10"/>
      <c r="G432" s="10"/>
      <c r="H432" s="10"/>
      <c r="I432" s="10"/>
      <c r="J432" s="10"/>
      <c r="K432" s="11" t="str">
        <f aca="false">IF(J432="","",IF(J432&gt;=9,"Promoter",IF(J432&gt;=7,"Passive","Detractor")))</f>
        <v/>
      </c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1" t="str">
        <f aca="false">IF(OR(K432="Detractor",COUNTIF(M432:Y432,"&lt;=2")&gt;0,AA432="Yes"),"ALERT","")</f>
        <v/>
      </c>
    </row>
    <row r="433" customFormat="false" ht="15" hidden="false" customHeight="false" outlineLevel="0" collapsed="false">
      <c r="A433" s="10"/>
      <c r="B433" s="13"/>
      <c r="C433" s="11" t="str">
        <f aca="false">IF(B433="","",TEXT(B433,"yyyy-mm"))</f>
        <v/>
      </c>
      <c r="D433" s="10"/>
      <c r="E433" s="10"/>
      <c r="F433" s="10"/>
      <c r="G433" s="10"/>
      <c r="H433" s="10"/>
      <c r="I433" s="10"/>
      <c r="J433" s="10"/>
      <c r="K433" s="11" t="str">
        <f aca="false">IF(J433="","",IF(J433&gt;=9,"Promoter",IF(J433&gt;=7,"Passive","Detractor")))</f>
        <v/>
      </c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1" t="str">
        <f aca="false">IF(OR(K433="Detractor",COUNTIF(M433:Y433,"&lt;=2")&gt;0,AA433="Yes"),"ALERT","")</f>
        <v/>
      </c>
    </row>
    <row r="434" customFormat="false" ht="15" hidden="false" customHeight="false" outlineLevel="0" collapsed="false">
      <c r="A434" s="10"/>
      <c r="B434" s="13"/>
      <c r="C434" s="11" t="str">
        <f aca="false">IF(B434="","",TEXT(B434,"yyyy-mm"))</f>
        <v/>
      </c>
      <c r="D434" s="10"/>
      <c r="E434" s="10"/>
      <c r="F434" s="10"/>
      <c r="G434" s="10"/>
      <c r="H434" s="10"/>
      <c r="I434" s="10"/>
      <c r="J434" s="10"/>
      <c r="K434" s="11" t="str">
        <f aca="false">IF(J434="","",IF(J434&gt;=9,"Promoter",IF(J434&gt;=7,"Passive","Detractor")))</f>
        <v/>
      </c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1" t="str">
        <f aca="false">IF(OR(K434="Detractor",COUNTIF(M434:Y434,"&lt;=2")&gt;0,AA434="Yes"),"ALERT","")</f>
        <v/>
      </c>
    </row>
    <row r="435" customFormat="false" ht="15" hidden="false" customHeight="false" outlineLevel="0" collapsed="false">
      <c r="A435" s="10"/>
      <c r="B435" s="13"/>
      <c r="C435" s="11" t="str">
        <f aca="false">IF(B435="","",TEXT(B435,"yyyy-mm"))</f>
        <v/>
      </c>
      <c r="D435" s="10"/>
      <c r="E435" s="10"/>
      <c r="F435" s="10"/>
      <c r="G435" s="10"/>
      <c r="H435" s="10"/>
      <c r="I435" s="10"/>
      <c r="J435" s="10"/>
      <c r="K435" s="11" t="str">
        <f aca="false">IF(J435="","",IF(J435&gt;=9,"Promoter",IF(J435&gt;=7,"Passive","Detractor")))</f>
        <v/>
      </c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1" t="str">
        <f aca="false">IF(OR(K435="Detractor",COUNTIF(M435:Y435,"&lt;=2")&gt;0,AA435="Yes"),"ALERT","")</f>
        <v/>
      </c>
    </row>
    <row r="436" customFormat="false" ht="15" hidden="false" customHeight="false" outlineLevel="0" collapsed="false">
      <c r="A436" s="10"/>
      <c r="B436" s="13"/>
      <c r="C436" s="11" t="str">
        <f aca="false">IF(B436="","",TEXT(B436,"yyyy-mm"))</f>
        <v/>
      </c>
      <c r="D436" s="10"/>
      <c r="E436" s="10"/>
      <c r="F436" s="10"/>
      <c r="G436" s="10"/>
      <c r="H436" s="10"/>
      <c r="I436" s="10"/>
      <c r="J436" s="10"/>
      <c r="K436" s="11" t="str">
        <f aca="false">IF(J436="","",IF(J436&gt;=9,"Promoter",IF(J436&gt;=7,"Passive","Detractor")))</f>
        <v/>
      </c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1" t="str">
        <f aca="false">IF(OR(K436="Detractor",COUNTIF(M436:Y436,"&lt;=2")&gt;0,AA436="Yes"),"ALERT","")</f>
        <v/>
      </c>
    </row>
    <row r="437" customFormat="false" ht="15" hidden="false" customHeight="false" outlineLevel="0" collapsed="false">
      <c r="A437" s="10"/>
      <c r="B437" s="13"/>
      <c r="C437" s="11" t="str">
        <f aca="false">IF(B437="","",TEXT(B437,"yyyy-mm"))</f>
        <v/>
      </c>
      <c r="D437" s="10"/>
      <c r="E437" s="10"/>
      <c r="F437" s="10"/>
      <c r="G437" s="10"/>
      <c r="H437" s="10"/>
      <c r="I437" s="10"/>
      <c r="J437" s="10"/>
      <c r="K437" s="11" t="str">
        <f aca="false">IF(J437="","",IF(J437&gt;=9,"Promoter",IF(J437&gt;=7,"Passive","Detractor")))</f>
        <v/>
      </c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1" t="str">
        <f aca="false">IF(OR(K437="Detractor",COUNTIF(M437:Y437,"&lt;=2")&gt;0,AA437="Yes"),"ALERT","")</f>
        <v/>
      </c>
    </row>
    <row r="438" customFormat="false" ht="15" hidden="false" customHeight="false" outlineLevel="0" collapsed="false">
      <c r="A438" s="10"/>
      <c r="B438" s="13"/>
      <c r="C438" s="11" t="str">
        <f aca="false">IF(B438="","",TEXT(B438,"yyyy-mm"))</f>
        <v/>
      </c>
      <c r="D438" s="10"/>
      <c r="E438" s="10"/>
      <c r="F438" s="10"/>
      <c r="G438" s="10"/>
      <c r="H438" s="10"/>
      <c r="I438" s="10"/>
      <c r="J438" s="10"/>
      <c r="K438" s="11" t="str">
        <f aca="false">IF(J438="","",IF(J438&gt;=9,"Promoter",IF(J438&gt;=7,"Passive","Detractor")))</f>
        <v/>
      </c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1" t="str">
        <f aca="false">IF(OR(K438="Detractor",COUNTIF(M438:Y438,"&lt;=2")&gt;0,AA438="Yes"),"ALERT","")</f>
        <v/>
      </c>
    </row>
    <row r="439" customFormat="false" ht="15" hidden="false" customHeight="false" outlineLevel="0" collapsed="false">
      <c r="A439" s="10"/>
      <c r="B439" s="13"/>
      <c r="C439" s="11" t="str">
        <f aca="false">IF(B439="","",TEXT(B439,"yyyy-mm"))</f>
        <v/>
      </c>
      <c r="D439" s="10"/>
      <c r="E439" s="10"/>
      <c r="F439" s="10"/>
      <c r="G439" s="10"/>
      <c r="H439" s="10"/>
      <c r="I439" s="10"/>
      <c r="J439" s="10"/>
      <c r="K439" s="11" t="str">
        <f aca="false">IF(J439="","",IF(J439&gt;=9,"Promoter",IF(J439&gt;=7,"Passive","Detractor")))</f>
        <v/>
      </c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1" t="str">
        <f aca="false">IF(OR(K439="Detractor",COUNTIF(M439:Y439,"&lt;=2")&gt;0,AA439="Yes"),"ALERT","")</f>
        <v/>
      </c>
    </row>
    <row r="440" customFormat="false" ht="15" hidden="false" customHeight="false" outlineLevel="0" collapsed="false">
      <c r="A440" s="10"/>
      <c r="B440" s="13"/>
      <c r="C440" s="11" t="str">
        <f aca="false">IF(B440="","",TEXT(B440,"yyyy-mm"))</f>
        <v/>
      </c>
      <c r="D440" s="10"/>
      <c r="E440" s="10"/>
      <c r="F440" s="10"/>
      <c r="G440" s="10"/>
      <c r="H440" s="10"/>
      <c r="I440" s="10"/>
      <c r="J440" s="10"/>
      <c r="K440" s="11" t="str">
        <f aca="false">IF(J440="","",IF(J440&gt;=9,"Promoter",IF(J440&gt;=7,"Passive","Detractor")))</f>
        <v/>
      </c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1" t="str">
        <f aca="false">IF(OR(K440="Detractor",COUNTIF(M440:Y440,"&lt;=2")&gt;0,AA440="Yes"),"ALERT","")</f>
        <v/>
      </c>
    </row>
    <row r="441" customFormat="false" ht="15" hidden="false" customHeight="false" outlineLevel="0" collapsed="false">
      <c r="A441" s="10"/>
      <c r="B441" s="13"/>
      <c r="C441" s="11" t="str">
        <f aca="false">IF(B441="","",TEXT(B441,"yyyy-mm"))</f>
        <v/>
      </c>
      <c r="D441" s="10"/>
      <c r="E441" s="10"/>
      <c r="F441" s="10"/>
      <c r="G441" s="10"/>
      <c r="H441" s="10"/>
      <c r="I441" s="10"/>
      <c r="J441" s="10"/>
      <c r="K441" s="11" t="str">
        <f aca="false">IF(J441="","",IF(J441&gt;=9,"Promoter",IF(J441&gt;=7,"Passive","Detractor")))</f>
        <v/>
      </c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1" t="str">
        <f aca="false">IF(OR(K441="Detractor",COUNTIF(M441:Y441,"&lt;=2")&gt;0,AA441="Yes"),"ALERT","")</f>
        <v/>
      </c>
    </row>
    <row r="442" customFormat="false" ht="15" hidden="false" customHeight="false" outlineLevel="0" collapsed="false">
      <c r="A442" s="10"/>
      <c r="B442" s="13"/>
      <c r="C442" s="11" t="str">
        <f aca="false">IF(B442="","",TEXT(B442,"yyyy-mm"))</f>
        <v/>
      </c>
      <c r="D442" s="10"/>
      <c r="E442" s="10"/>
      <c r="F442" s="10"/>
      <c r="G442" s="10"/>
      <c r="H442" s="10"/>
      <c r="I442" s="10"/>
      <c r="J442" s="10"/>
      <c r="K442" s="11" t="str">
        <f aca="false">IF(J442="","",IF(J442&gt;=9,"Promoter",IF(J442&gt;=7,"Passive","Detractor")))</f>
        <v/>
      </c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1" t="str">
        <f aca="false">IF(OR(K442="Detractor",COUNTIF(M442:Y442,"&lt;=2")&gt;0,AA442="Yes"),"ALERT","")</f>
        <v/>
      </c>
    </row>
    <row r="443" customFormat="false" ht="15" hidden="false" customHeight="false" outlineLevel="0" collapsed="false">
      <c r="A443" s="10"/>
      <c r="B443" s="13"/>
      <c r="C443" s="11" t="str">
        <f aca="false">IF(B443="","",TEXT(B443,"yyyy-mm"))</f>
        <v/>
      </c>
      <c r="D443" s="10"/>
      <c r="E443" s="10"/>
      <c r="F443" s="10"/>
      <c r="G443" s="10"/>
      <c r="H443" s="10"/>
      <c r="I443" s="10"/>
      <c r="J443" s="10"/>
      <c r="K443" s="11" t="str">
        <f aca="false">IF(J443="","",IF(J443&gt;=9,"Promoter",IF(J443&gt;=7,"Passive","Detractor")))</f>
        <v/>
      </c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1" t="str">
        <f aca="false">IF(OR(K443="Detractor",COUNTIF(M443:Y443,"&lt;=2")&gt;0,AA443="Yes"),"ALERT","")</f>
        <v/>
      </c>
    </row>
    <row r="444" customFormat="false" ht="15" hidden="false" customHeight="false" outlineLevel="0" collapsed="false">
      <c r="A444" s="10"/>
      <c r="B444" s="13"/>
      <c r="C444" s="11" t="str">
        <f aca="false">IF(B444="","",TEXT(B444,"yyyy-mm"))</f>
        <v/>
      </c>
      <c r="D444" s="10"/>
      <c r="E444" s="10"/>
      <c r="F444" s="10"/>
      <c r="G444" s="10"/>
      <c r="H444" s="10"/>
      <c r="I444" s="10"/>
      <c r="J444" s="10"/>
      <c r="K444" s="11" t="str">
        <f aca="false">IF(J444="","",IF(J444&gt;=9,"Promoter",IF(J444&gt;=7,"Passive","Detractor")))</f>
        <v/>
      </c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1" t="str">
        <f aca="false">IF(OR(K444="Detractor",COUNTIF(M444:Y444,"&lt;=2")&gt;0,AA444="Yes"),"ALERT","")</f>
        <v/>
      </c>
    </row>
    <row r="445" customFormat="false" ht="15" hidden="false" customHeight="false" outlineLevel="0" collapsed="false">
      <c r="A445" s="10"/>
      <c r="B445" s="13"/>
      <c r="C445" s="11" t="str">
        <f aca="false">IF(B445="","",TEXT(B445,"yyyy-mm"))</f>
        <v/>
      </c>
      <c r="D445" s="10"/>
      <c r="E445" s="10"/>
      <c r="F445" s="10"/>
      <c r="G445" s="10"/>
      <c r="H445" s="10"/>
      <c r="I445" s="10"/>
      <c r="J445" s="10"/>
      <c r="K445" s="11" t="str">
        <f aca="false">IF(J445="","",IF(J445&gt;=9,"Promoter",IF(J445&gt;=7,"Passive","Detractor")))</f>
        <v/>
      </c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1" t="str">
        <f aca="false">IF(OR(K445="Detractor",COUNTIF(M445:Y445,"&lt;=2")&gt;0,AA445="Yes"),"ALERT","")</f>
        <v/>
      </c>
    </row>
    <row r="446" customFormat="false" ht="15" hidden="false" customHeight="false" outlineLevel="0" collapsed="false">
      <c r="A446" s="10"/>
      <c r="B446" s="13"/>
      <c r="C446" s="11" t="str">
        <f aca="false">IF(B446="","",TEXT(B446,"yyyy-mm"))</f>
        <v/>
      </c>
      <c r="D446" s="10"/>
      <c r="E446" s="10"/>
      <c r="F446" s="10"/>
      <c r="G446" s="10"/>
      <c r="H446" s="10"/>
      <c r="I446" s="10"/>
      <c r="J446" s="10"/>
      <c r="K446" s="11" t="str">
        <f aca="false">IF(J446="","",IF(J446&gt;=9,"Promoter",IF(J446&gt;=7,"Passive","Detractor")))</f>
        <v/>
      </c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1" t="str">
        <f aca="false">IF(OR(K446="Detractor",COUNTIF(M446:Y446,"&lt;=2")&gt;0,AA446="Yes"),"ALERT","")</f>
        <v/>
      </c>
    </row>
    <row r="447" customFormat="false" ht="15" hidden="false" customHeight="false" outlineLevel="0" collapsed="false">
      <c r="A447" s="10"/>
      <c r="B447" s="13"/>
      <c r="C447" s="11" t="str">
        <f aca="false">IF(B447="","",TEXT(B447,"yyyy-mm"))</f>
        <v/>
      </c>
      <c r="D447" s="10"/>
      <c r="E447" s="10"/>
      <c r="F447" s="10"/>
      <c r="G447" s="10"/>
      <c r="H447" s="10"/>
      <c r="I447" s="10"/>
      <c r="J447" s="10"/>
      <c r="K447" s="11" t="str">
        <f aca="false">IF(J447="","",IF(J447&gt;=9,"Promoter",IF(J447&gt;=7,"Passive","Detractor")))</f>
        <v/>
      </c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1" t="str">
        <f aca="false">IF(OR(K447="Detractor",COUNTIF(M447:Y447,"&lt;=2")&gt;0,AA447="Yes"),"ALERT","")</f>
        <v/>
      </c>
    </row>
    <row r="448" customFormat="false" ht="15" hidden="false" customHeight="false" outlineLevel="0" collapsed="false">
      <c r="A448" s="10"/>
      <c r="B448" s="13"/>
      <c r="C448" s="11" t="str">
        <f aca="false">IF(B448="","",TEXT(B448,"yyyy-mm"))</f>
        <v/>
      </c>
      <c r="D448" s="10"/>
      <c r="E448" s="10"/>
      <c r="F448" s="10"/>
      <c r="G448" s="10"/>
      <c r="H448" s="10"/>
      <c r="I448" s="10"/>
      <c r="J448" s="10"/>
      <c r="K448" s="11" t="str">
        <f aca="false">IF(J448="","",IF(J448&gt;=9,"Promoter",IF(J448&gt;=7,"Passive","Detractor")))</f>
        <v/>
      </c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1" t="str">
        <f aca="false">IF(OR(K448="Detractor",COUNTIF(M448:Y448,"&lt;=2")&gt;0,AA448="Yes"),"ALERT","")</f>
        <v/>
      </c>
    </row>
    <row r="449" customFormat="false" ht="15" hidden="false" customHeight="false" outlineLevel="0" collapsed="false">
      <c r="A449" s="10"/>
      <c r="B449" s="13"/>
      <c r="C449" s="11" t="str">
        <f aca="false">IF(B449="","",TEXT(B449,"yyyy-mm"))</f>
        <v/>
      </c>
      <c r="D449" s="10"/>
      <c r="E449" s="10"/>
      <c r="F449" s="10"/>
      <c r="G449" s="10"/>
      <c r="H449" s="10"/>
      <c r="I449" s="10"/>
      <c r="J449" s="10"/>
      <c r="K449" s="11" t="str">
        <f aca="false">IF(J449="","",IF(J449&gt;=9,"Promoter",IF(J449&gt;=7,"Passive","Detractor")))</f>
        <v/>
      </c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1" t="str">
        <f aca="false">IF(OR(K449="Detractor",COUNTIF(M449:Y449,"&lt;=2")&gt;0,AA449="Yes"),"ALERT","")</f>
        <v/>
      </c>
    </row>
    <row r="450" customFormat="false" ht="15" hidden="false" customHeight="false" outlineLevel="0" collapsed="false">
      <c r="A450" s="10"/>
      <c r="B450" s="13"/>
      <c r="C450" s="11" t="str">
        <f aca="false">IF(B450="","",TEXT(B450,"yyyy-mm"))</f>
        <v/>
      </c>
      <c r="D450" s="10"/>
      <c r="E450" s="10"/>
      <c r="F450" s="10"/>
      <c r="G450" s="10"/>
      <c r="H450" s="10"/>
      <c r="I450" s="10"/>
      <c r="J450" s="10"/>
      <c r="K450" s="11" t="str">
        <f aca="false">IF(J450="","",IF(J450&gt;=9,"Promoter",IF(J450&gt;=7,"Passive","Detractor")))</f>
        <v/>
      </c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1" t="str">
        <f aca="false">IF(OR(K450="Detractor",COUNTIF(M450:Y450,"&lt;=2")&gt;0,AA450="Yes"),"ALERT","")</f>
        <v/>
      </c>
    </row>
    <row r="451" customFormat="false" ht="15" hidden="false" customHeight="false" outlineLevel="0" collapsed="false">
      <c r="A451" s="10"/>
      <c r="B451" s="13"/>
      <c r="C451" s="11" t="str">
        <f aca="false">IF(B451="","",TEXT(B451,"yyyy-mm"))</f>
        <v/>
      </c>
      <c r="D451" s="10"/>
      <c r="E451" s="10"/>
      <c r="F451" s="10"/>
      <c r="G451" s="10"/>
      <c r="H451" s="10"/>
      <c r="I451" s="10"/>
      <c r="J451" s="10"/>
      <c r="K451" s="11" t="str">
        <f aca="false">IF(J451="","",IF(J451&gt;=9,"Promoter",IF(J451&gt;=7,"Passive","Detractor")))</f>
        <v/>
      </c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1" t="str">
        <f aca="false">IF(OR(K451="Detractor",COUNTIF(M451:Y451,"&lt;=2")&gt;0,AA451="Yes"),"ALERT","")</f>
        <v/>
      </c>
    </row>
    <row r="452" customFormat="false" ht="15" hidden="false" customHeight="false" outlineLevel="0" collapsed="false">
      <c r="A452" s="10"/>
      <c r="B452" s="13"/>
      <c r="C452" s="11" t="str">
        <f aca="false">IF(B452="","",TEXT(B452,"yyyy-mm"))</f>
        <v/>
      </c>
      <c r="D452" s="10"/>
      <c r="E452" s="10"/>
      <c r="F452" s="10"/>
      <c r="G452" s="10"/>
      <c r="H452" s="10"/>
      <c r="I452" s="10"/>
      <c r="J452" s="10"/>
      <c r="K452" s="11" t="str">
        <f aca="false">IF(J452="","",IF(J452&gt;=9,"Promoter",IF(J452&gt;=7,"Passive","Detractor")))</f>
        <v/>
      </c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1" t="str">
        <f aca="false">IF(OR(K452="Detractor",COUNTIF(M452:Y452,"&lt;=2")&gt;0,AA452="Yes"),"ALERT","")</f>
        <v/>
      </c>
    </row>
    <row r="453" customFormat="false" ht="15" hidden="false" customHeight="false" outlineLevel="0" collapsed="false">
      <c r="A453" s="10"/>
      <c r="B453" s="13"/>
      <c r="C453" s="11" t="str">
        <f aca="false">IF(B453="","",TEXT(B453,"yyyy-mm"))</f>
        <v/>
      </c>
      <c r="D453" s="10"/>
      <c r="E453" s="10"/>
      <c r="F453" s="10"/>
      <c r="G453" s="10"/>
      <c r="H453" s="10"/>
      <c r="I453" s="10"/>
      <c r="J453" s="10"/>
      <c r="K453" s="11" t="str">
        <f aca="false">IF(J453="","",IF(J453&gt;=9,"Promoter",IF(J453&gt;=7,"Passive","Detractor")))</f>
        <v/>
      </c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1" t="str">
        <f aca="false">IF(OR(K453="Detractor",COUNTIF(M453:Y453,"&lt;=2")&gt;0,AA453="Yes"),"ALERT","")</f>
        <v/>
      </c>
    </row>
    <row r="454" customFormat="false" ht="15" hidden="false" customHeight="false" outlineLevel="0" collapsed="false">
      <c r="A454" s="10"/>
      <c r="B454" s="13"/>
      <c r="C454" s="11" t="str">
        <f aca="false">IF(B454="","",TEXT(B454,"yyyy-mm"))</f>
        <v/>
      </c>
      <c r="D454" s="10"/>
      <c r="E454" s="10"/>
      <c r="F454" s="10"/>
      <c r="G454" s="10"/>
      <c r="H454" s="10"/>
      <c r="I454" s="10"/>
      <c r="J454" s="10"/>
      <c r="K454" s="11" t="str">
        <f aca="false">IF(J454="","",IF(J454&gt;=9,"Promoter",IF(J454&gt;=7,"Passive","Detractor")))</f>
        <v/>
      </c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1" t="str">
        <f aca="false">IF(OR(K454="Detractor",COUNTIF(M454:Y454,"&lt;=2")&gt;0,AA454="Yes"),"ALERT","")</f>
        <v/>
      </c>
    </row>
    <row r="455" customFormat="false" ht="15" hidden="false" customHeight="false" outlineLevel="0" collapsed="false">
      <c r="A455" s="10"/>
      <c r="B455" s="13"/>
      <c r="C455" s="11" t="str">
        <f aca="false">IF(B455="","",TEXT(B455,"yyyy-mm"))</f>
        <v/>
      </c>
      <c r="D455" s="10"/>
      <c r="E455" s="10"/>
      <c r="F455" s="10"/>
      <c r="G455" s="10"/>
      <c r="H455" s="10"/>
      <c r="I455" s="10"/>
      <c r="J455" s="10"/>
      <c r="K455" s="11" t="str">
        <f aca="false">IF(J455="","",IF(J455&gt;=9,"Promoter",IF(J455&gt;=7,"Passive","Detractor")))</f>
        <v/>
      </c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1" t="str">
        <f aca="false">IF(OR(K455="Detractor",COUNTIF(M455:Y455,"&lt;=2")&gt;0,AA455="Yes"),"ALERT","")</f>
        <v/>
      </c>
    </row>
    <row r="456" customFormat="false" ht="15" hidden="false" customHeight="false" outlineLevel="0" collapsed="false">
      <c r="A456" s="10"/>
      <c r="B456" s="13"/>
      <c r="C456" s="11" t="str">
        <f aca="false">IF(B456="","",TEXT(B456,"yyyy-mm"))</f>
        <v/>
      </c>
      <c r="D456" s="10"/>
      <c r="E456" s="10"/>
      <c r="F456" s="10"/>
      <c r="G456" s="10"/>
      <c r="H456" s="10"/>
      <c r="I456" s="10"/>
      <c r="J456" s="10"/>
      <c r="K456" s="11" t="str">
        <f aca="false">IF(J456="","",IF(J456&gt;=9,"Promoter",IF(J456&gt;=7,"Passive","Detractor")))</f>
        <v/>
      </c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1" t="str">
        <f aca="false">IF(OR(K456="Detractor",COUNTIF(M456:Y456,"&lt;=2")&gt;0,AA456="Yes"),"ALERT","")</f>
        <v/>
      </c>
    </row>
    <row r="457" customFormat="false" ht="15" hidden="false" customHeight="false" outlineLevel="0" collapsed="false">
      <c r="A457" s="10"/>
      <c r="B457" s="13"/>
      <c r="C457" s="11" t="str">
        <f aca="false">IF(B457="","",TEXT(B457,"yyyy-mm"))</f>
        <v/>
      </c>
      <c r="D457" s="10"/>
      <c r="E457" s="10"/>
      <c r="F457" s="10"/>
      <c r="G457" s="10"/>
      <c r="H457" s="10"/>
      <c r="I457" s="10"/>
      <c r="J457" s="10"/>
      <c r="K457" s="11" t="str">
        <f aca="false">IF(J457="","",IF(J457&gt;=9,"Promoter",IF(J457&gt;=7,"Passive","Detractor")))</f>
        <v/>
      </c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1" t="str">
        <f aca="false">IF(OR(K457="Detractor",COUNTIF(M457:Y457,"&lt;=2")&gt;0,AA457="Yes"),"ALERT","")</f>
        <v/>
      </c>
    </row>
    <row r="458" customFormat="false" ht="15" hidden="false" customHeight="false" outlineLevel="0" collapsed="false">
      <c r="A458" s="10"/>
      <c r="B458" s="13"/>
      <c r="C458" s="11" t="str">
        <f aca="false">IF(B458="","",TEXT(B458,"yyyy-mm"))</f>
        <v/>
      </c>
      <c r="D458" s="10"/>
      <c r="E458" s="10"/>
      <c r="F458" s="10"/>
      <c r="G458" s="10"/>
      <c r="H458" s="10"/>
      <c r="I458" s="10"/>
      <c r="J458" s="10"/>
      <c r="K458" s="11" t="str">
        <f aca="false">IF(J458="","",IF(J458&gt;=9,"Promoter",IF(J458&gt;=7,"Passive","Detractor")))</f>
        <v/>
      </c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1" t="str">
        <f aca="false">IF(OR(K458="Detractor",COUNTIF(M458:Y458,"&lt;=2")&gt;0,AA458="Yes"),"ALERT","")</f>
        <v/>
      </c>
    </row>
    <row r="459" customFormat="false" ht="15" hidden="false" customHeight="false" outlineLevel="0" collapsed="false">
      <c r="A459" s="10"/>
      <c r="B459" s="13"/>
      <c r="C459" s="11" t="str">
        <f aca="false">IF(B459="","",TEXT(B459,"yyyy-mm"))</f>
        <v/>
      </c>
      <c r="D459" s="10"/>
      <c r="E459" s="10"/>
      <c r="F459" s="10"/>
      <c r="G459" s="10"/>
      <c r="H459" s="10"/>
      <c r="I459" s="10"/>
      <c r="J459" s="10"/>
      <c r="K459" s="11" t="str">
        <f aca="false">IF(J459="","",IF(J459&gt;=9,"Promoter",IF(J459&gt;=7,"Passive","Detractor")))</f>
        <v/>
      </c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1" t="str">
        <f aca="false">IF(OR(K459="Detractor",COUNTIF(M459:Y459,"&lt;=2")&gt;0,AA459="Yes"),"ALERT","")</f>
        <v/>
      </c>
    </row>
    <row r="460" customFormat="false" ht="15" hidden="false" customHeight="false" outlineLevel="0" collapsed="false">
      <c r="A460" s="10"/>
      <c r="B460" s="13"/>
      <c r="C460" s="11" t="str">
        <f aca="false">IF(B460="","",TEXT(B460,"yyyy-mm"))</f>
        <v/>
      </c>
      <c r="D460" s="10"/>
      <c r="E460" s="10"/>
      <c r="F460" s="10"/>
      <c r="G460" s="10"/>
      <c r="H460" s="10"/>
      <c r="I460" s="10"/>
      <c r="J460" s="10"/>
      <c r="K460" s="11" t="str">
        <f aca="false">IF(J460="","",IF(J460&gt;=9,"Promoter",IF(J460&gt;=7,"Passive","Detractor")))</f>
        <v/>
      </c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1" t="str">
        <f aca="false">IF(OR(K460="Detractor",COUNTIF(M460:Y460,"&lt;=2")&gt;0,AA460="Yes"),"ALERT","")</f>
        <v/>
      </c>
    </row>
    <row r="461" customFormat="false" ht="15" hidden="false" customHeight="false" outlineLevel="0" collapsed="false">
      <c r="A461" s="10"/>
      <c r="B461" s="13"/>
      <c r="C461" s="11" t="str">
        <f aca="false">IF(B461="","",TEXT(B461,"yyyy-mm"))</f>
        <v/>
      </c>
      <c r="D461" s="10"/>
      <c r="E461" s="10"/>
      <c r="F461" s="10"/>
      <c r="G461" s="10"/>
      <c r="H461" s="10"/>
      <c r="I461" s="10"/>
      <c r="J461" s="10"/>
      <c r="K461" s="11" t="str">
        <f aca="false">IF(J461="","",IF(J461&gt;=9,"Promoter",IF(J461&gt;=7,"Passive","Detractor")))</f>
        <v/>
      </c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1" t="str">
        <f aca="false">IF(OR(K461="Detractor",COUNTIF(M461:Y461,"&lt;=2")&gt;0,AA461="Yes"),"ALERT","")</f>
        <v/>
      </c>
    </row>
    <row r="462" customFormat="false" ht="15" hidden="false" customHeight="false" outlineLevel="0" collapsed="false">
      <c r="A462" s="10"/>
      <c r="B462" s="13"/>
      <c r="C462" s="11" t="str">
        <f aca="false">IF(B462="","",TEXT(B462,"yyyy-mm"))</f>
        <v/>
      </c>
      <c r="D462" s="10"/>
      <c r="E462" s="10"/>
      <c r="F462" s="10"/>
      <c r="G462" s="10"/>
      <c r="H462" s="10"/>
      <c r="I462" s="10"/>
      <c r="J462" s="10"/>
      <c r="K462" s="11" t="str">
        <f aca="false">IF(J462="","",IF(J462&gt;=9,"Promoter",IF(J462&gt;=7,"Passive","Detractor")))</f>
        <v/>
      </c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1" t="str">
        <f aca="false">IF(OR(K462="Detractor",COUNTIF(M462:Y462,"&lt;=2")&gt;0,AA462="Yes"),"ALERT","")</f>
        <v/>
      </c>
    </row>
    <row r="463" customFormat="false" ht="15" hidden="false" customHeight="false" outlineLevel="0" collapsed="false">
      <c r="A463" s="10"/>
      <c r="B463" s="13"/>
      <c r="C463" s="11" t="str">
        <f aca="false">IF(B463="","",TEXT(B463,"yyyy-mm"))</f>
        <v/>
      </c>
      <c r="D463" s="10"/>
      <c r="E463" s="10"/>
      <c r="F463" s="10"/>
      <c r="G463" s="10"/>
      <c r="H463" s="10"/>
      <c r="I463" s="10"/>
      <c r="J463" s="10"/>
      <c r="K463" s="11" t="str">
        <f aca="false">IF(J463="","",IF(J463&gt;=9,"Promoter",IF(J463&gt;=7,"Passive","Detractor")))</f>
        <v/>
      </c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1" t="str">
        <f aca="false">IF(OR(K463="Detractor",COUNTIF(M463:Y463,"&lt;=2")&gt;0,AA463="Yes"),"ALERT","")</f>
        <v/>
      </c>
    </row>
    <row r="464" customFormat="false" ht="15" hidden="false" customHeight="false" outlineLevel="0" collapsed="false">
      <c r="A464" s="10"/>
      <c r="B464" s="13"/>
      <c r="C464" s="11" t="str">
        <f aca="false">IF(B464="","",TEXT(B464,"yyyy-mm"))</f>
        <v/>
      </c>
      <c r="D464" s="10"/>
      <c r="E464" s="10"/>
      <c r="F464" s="10"/>
      <c r="G464" s="10"/>
      <c r="H464" s="10"/>
      <c r="I464" s="10"/>
      <c r="J464" s="10"/>
      <c r="K464" s="11" t="str">
        <f aca="false">IF(J464="","",IF(J464&gt;=9,"Promoter",IF(J464&gt;=7,"Passive","Detractor")))</f>
        <v/>
      </c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1" t="str">
        <f aca="false">IF(OR(K464="Detractor",COUNTIF(M464:Y464,"&lt;=2")&gt;0,AA464="Yes"),"ALERT","")</f>
        <v/>
      </c>
    </row>
    <row r="465" customFormat="false" ht="15" hidden="false" customHeight="false" outlineLevel="0" collapsed="false">
      <c r="A465" s="10"/>
      <c r="B465" s="13"/>
      <c r="C465" s="11" t="str">
        <f aca="false">IF(B465="","",TEXT(B465,"yyyy-mm"))</f>
        <v/>
      </c>
      <c r="D465" s="10"/>
      <c r="E465" s="10"/>
      <c r="F465" s="10"/>
      <c r="G465" s="10"/>
      <c r="H465" s="10"/>
      <c r="I465" s="10"/>
      <c r="J465" s="10"/>
      <c r="K465" s="11" t="str">
        <f aca="false">IF(J465="","",IF(J465&gt;=9,"Promoter",IF(J465&gt;=7,"Passive","Detractor")))</f>
        <v/>
      </c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1" t="str">
        <f aca="false">IF(OR(K465="Detractor",COUNTIF(M465:Y465,"&lt;=2")&gt;0,AA465="Yes"),"ALERT","")</f>
        <v/>
      </c>
    </row>
    <row r="466" customFormat="false" ht="15" hidden="false" customHeight="false" outlineLevel="0" collapsed="false">
      <c r="A466" s="10"/>
      <c r="B466" s="13"/>
      <c r="C466" s="11" t="str">
        <f aca="false">IF(B466="","",TEXT(B466,"yyyy-mm"))</f>
        <v/>
      </c>
      <c r="D466" s="10"/>
      <c r="E466" s="10"/>
      <c r="F466" s="10"/>
      <c r="G466" s="10"/>
      <c r="H466" s="10"/>
      <c r="I466" s="10"/>
      <c r="J466" s="10"/>
      <c r="K466" s="11" t="str">
        <f aca="false">IF(J466="","",IF(J466&gt;=9,"Promoter",IF(J466&gt;=7,"Passive","Detractor")))</f>
        <v/>
      </c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1" t="str">
        <f aca="false">IF(OR(K466="Detractor",COUNTIF(M466:Y466,"&lt;=2")&gt;0,AA466="Yes"),"ALERT","")</f>
        <v/>
      </c>
    </row>
    <row r="467" customFormat="false" ht="15" hidden="false" customHeight="false" outlineLevel="0" collapsed="false">
      <c r="A467" s="10"/>
      <c r="B467" s="13"/>
      <c r="C467" s="11" t="str">
        <f aca="false">IF(B467="","",TEXT(B467,"yyyy-mm"))</f>
        <v/>
      </c>
      <c r="D467" s="10"/>
      <c r="E467" s="10"/>
      <c r="F467" s="10"/>
      <c r="G467" s="10"/>
      <c r="H467" s="10"/>
      <c r="I467" s="10"/>
      <c r="J467" s="10"/>
      <c r="K467" s="11" t="str">
        <f aca="false">IF(J467="","",IF(J467&gt;=9,"Promoter",IF(J467&gt;=7,"Passive","Detractor")))</f>
        <v/>
      </c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1" t="str">
        <f aca="false">IF(OR(K467="Detractor",COUNTIF(M467:Y467,"&lt;=2")&gt;0,AA467="Yes"),"ALERT","")</f>
        <v/>
      </c>
    </row>
    <row r="468" customFormat="false" ht="15" hidden="false" customHeight="false" outlineLevel="0" collapsed="false">
      <c r="A468" s="10"/>
      <c r="B468" s="13"/>
      <c r="C468" s="11" t="str">
        <f aca="false">IF(B468="","",TEXT(B468,"yyyy-mm"))</f>
        <v/>
      </c>
      <c r="D468" s="10"/>
      <c r="E468" s="10"/>
      <c r="F468" s="10"/>
      <c r="G468" s="10"/>
      <c r="H468" s="10"/>
      <c r="I468" s="10"/>
      <c r="J468" s="10"/>
      <c r="K468" s="11" t="str">
        <f aca="false">IF(J468="","",IF(J468&gt;=9,"Promoter",IF(J468&gt;=7,"Passive","Detractor")))</f>
        <v/>
      </c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1" t="str">
        <f aca="false">IF(OR(K468="Detractor",COUNTIF(M468:Y468,"&lt;=2")&gt;0,AA468="Yes"),"ALERT","")</f>
        <v/>
      </c>
    </row>
    <row r="469" customFormat="false" ht="15" hidden="false" customHeight="false" outlineLevel="0" collapsed="false">
      <c r="A469" s="10"/>
      <c r="B469" s="13"/>
      <c r="C469" s="11" t="str">
        <f aca="false">IF(B469="","",TEXT(B469,"yyyy-mm"))</f>
        <v/>
      </c>
      <c r="D469" s="10"/>
      <c r="E469" s="10"/>
      <c r="F469" s="10"/>
      <c r="G469" s="10"/>
      <c r="H469" s="10"/>
      <c r="I469" s="10"/>
      <c r="J469" s="10"/>
      <c r="K469" s="11" t="str">
        <f aca="false">IF(J469="","",IF(J469&gt;=9,"Promoter",IF(J469&gt;=7,"Passive","Detractor")))</f>
        <v/>
      </c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1" t="str">
        <f aca="false">IF(OR(K469="Detractor",COUNTIF(M469:Y469,"&lt;=2")&gt;0,AA469="Yes"),"ALERT","")</f>
        <v/>
      </c>
    </row>
    <row r="470" customFormat="false" ht="15" hidden="false" customHeight="false" outlineLevel="0" collapsed="false">
      <c r="A470" s="10"/>
      <c r="B470" s="13"/>
      <c r="C470" s="11" t="str">
        <f aca="false">IF(B470="","",TEXT(B470,"yyyy-mm"))</f>
        <v/>
      </c>
      <c r="D470" s="10"/>
      <c r="E470" s="10"/>
      <c r="F470" s="10"/>
      <c r="G470" s="10"/>
      <c r="H470" s="10"/>
      <c r="I470" s="10"/>
      <c r="J470" s="10"/>
      <c r="K470" s="11" t="str">
        <f aca="false">IF(J470="","",IF(J470&gt;=9,"Promoter",IF(J470&gt;=7,"Passive","Detractor")))</f>
        <v/>
      </c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1" t="str">
        <f aca="false">IF(OR(K470="Detractor",COUNTIF(M470:Y470,"&lt;=2")&gt;0,AA470="Yes"),"ALERT","")</f>
        <v/>
      </c>
    </row>
    <row r="471" customFormat="false" ht="15" hidden="false" customHeight="false" outlineLevel="0" collapsed="false">
      <c r="A471" s="10"/>
      <c r="B471" s="13"/>
      <c r="C471" s="11" t="str">
        <f aca="false">IF(B471="","",TEXT(B471,"yyyy-mm"))</f>
        <v/>
      </c>
      <c r="D471" s="10"/>
      <c r="E471" s="10"/>
      <c r="F471" s="10"/>
      <c r="G471" s="10"/>
      <c r="H471" s="10"/>
      <c r="I471" s="10"/>
      <c r="J471" s="10"/>
      <c r="K471" s="11" t="str">
        <f aca="false">IF(J471="","",IF(J471&gt;=9,"Promoter",IF(J471&gt;=7,"Passive","Detractor")))</f>
        <v/>
      </c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1" t="str">
        <f aca="false">IF(OR(K471="Detractor",COUNTIF(M471:Y471,"&lt;=2")&gt;0,AA471="Yes"),"ALERT","")</f>
        <v/>
      </c>
    </row>
    <row r="472" customFormat="false" ht="15" hidden="false" customHeight="false" outlineLevel="0" collapsed="false">
      <c r="A472" s="10"/>
      <c r="B472" s="13"/>
      <c r="C472" s="11" t="str">
        <f aca="false">IF(B472="","",TEXT(B472,"yyyy-mm"))</f>
        <v/>
      </c>
      <c r="D472" s="10"/>
      <c r="E472" s="10"/>
      <c r="F472" s="10"/>
      <c r="G472" s="10"/>
      <c r="H472" s="10"/>
      <c r="I472" s="10"/>
      <c r="J472" s="10"/>
      <c r="K472" s="11" t="str">
        <f aca="false">IF(J472="","",IF(J472&gt;=9,"Promoter",IF(J472&gt;=7,"Passive","Detractor")))</f>
        <v/>
      </c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1" t="str">
        <f aca="false">IF(OR(K472="Detractor",COUNTIF(M472:Y472,"&lt;=2")&gt;0,AA472="Yes"),"ALERT","")</f>
        <v/>
      </c>
    </row>
    <row r="473" customFormat="false" ht="15" hidden="false" customHeight="false" outlineLevel="0" collapsed="false">
      <c r="A473" s="10"/>
      <c r="B473" s="13"/>
      <c r="C473" s="11" t="str">
        <f aca="false">IF(B473="","",TEXT(B473,"yyyy-mm"))</f>
        <v/>
      </c>
      <c r="D473" s="10"/>
      <c r="E473" s="10"/>
      <c r="F473" s="10"/>
      <c r="G473" s="10"/>
      <c r="H473" s="10"/>
      <c r="I473" s="10"/>
      <c r="J473" s="10"/>
      <c r="K473" s="11" t="str">
        <f aca="false">IF(J473="","",IF(J473&gt;=9,"Promoter",IF(J473&gt;=7,"Passive","Detractor")))</f>
        <v/>
      </c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1" t="str">
        <f aca="false">IF(OR(K473="Detractor",COUNTIF(M473:Y473,"&lt;=2")&gt;0,AA473="Yes"),"ALERT","")</f>
        <v/>
      </c>
    </row>
    <row r="474" customFormat="false" ht="15" hidden="false" customHeight="false" outlineLevel="0" collapsed="false">
      <c r="A474" s="10"/>
      <c r="B474" s="13"/>
      <c r="C474" s="11" t="str">
        <f aca="false">IF(B474="","",TEXT(B474,"yyyy-mm"))</f>
        <v/>
      </c>
      <c r="D474" s="10"/>
      <c r="E474" s="10"/>
      <c r="F474" s="10"/>
      <c r="G474" s="10"/>
      <c r="H474" s="10"/>
      <c r="I474" s="10"/>
      <c r="J474" s="10"/>
      <c r="K474" s="11" t="str">
        <f aca="false">IF(J474="","",IF(J474&gt;=9,"Promoter",IF(J474&gt;=7,"Passive","Detractor")))</f>
        <v/>
      </c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1" t="str">
        <f aca="false">IF(OR(K474="Detractor",COUNTIF(M474:Y474,"&lt;=2")&gt;0,AA474="Yes"),"ALERT","")</f>
        <v/>
      </c>
    </row>
    <row r="475" customFormat="false" ht="15" hidden="false" customHeight="false" outlineLevel="0" collapsed="false">
      <c r="A475" s="10"/>
      <c r="B475" s="13"/>
      <c r="C475" s="11" t="str">
        <f aca="false">IF(B475="","",TEXT(B475,"yyyy-mm"))</f>
        <v/>
      </c>
      <c r="D475" s="10"/>
      <c r="E475" s="10"/>
      <c r="F475" s="10"/>
      <c r="G475" s="10"/>
      <c r="H475" s="10"/>
      <c r="I475" s="10"/>
      <c r="J475" s="10"/>
      <c r="K475" s="11" t="str">
        <f aca="false">IF(J475="","",IF(J475&gt;=9,"Promoter",IF(J475&gt;=7,"Passive","Detractor")))</f>
        <v/>
      </c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1" t="str">
        <f aca="false">IF(OR(K475="Detractor",COUNTIF(M475:Y475,"&lt;=2")&gt;0,AA475="Yes"),"ALERT","")</f>
        <v/>
      </c>
    </row>
    <row r="476" customFormat="false" ht="15" hidden="false" customHeight="false" outlineLevel="0" collapsed="false">
      <c r="A476" s="10"/>
      <c r="B476" s="13"/>
      <c r="C476" s="11" t="str">
        <f aca="false">IF(B476="","",TEXT(B476,"yyyy-mm"))</f>
        <v/>
      </c>
      <c r="D476" s="10"/>
      <c r="E476" s="10"/>
      <c r="F476" s="10"/>
      <c r="G476" s="10"/>
      <c r="H476" s="10"/>
      <c r="I476" s="10"/>
      <c r="J476" s="10"/>
      <c r="K476" s="11" t="str">
        <f aca="false">IF(J476="","",IF(J476&gt;=9,"Promoter",IF(J476&gt;=7,"Passive","Detractor")))</f>
        <v/>
      </c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1" t="str">
        <f aca="false">IF(OR(K476="Detractor",COUNTIF(M476:Y476,"&lt;=2")&gt;0,AA476="Yes"),"ALERT","")</f>
        <v/>
      </c>
    </row>
    <row r="477" customFormat="false" ht="15" hidden="false" customHeight="false" outlineLevel="0" collapsed="false">
      <c r="A477" s="10"/>
      <c r="B477" s="13"/>
      <c r="C477" s="11" t="str">
        <f aca="false">IF(B477="","",TEXT(B477,"yyyy-mm"))</f>
        <v/>
      </c>
      <c r="D477" s="10"/>
      <c r="E477" s="10"/>
      <c r="F477" s="10"/>
      <c r="G477" s="10"/>
      <c r="H477" s="10"/>
      <c r="I477" s="10"/>
      <c r="J477" s="10"/>
      <c r="K477" s="11" t="str">
        <f aca="false">IF(J477="","",IF(J477&gt;=9,"Promoter",IF(J477&gt;=7,"Passive","Detractor")))</f>
        <v/>
      </c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1" t="str">
        <f aca="false">IF(OR(K477="Detractor",COUNTIF(M477:Y477,"&lt;=2")&gt;0,AA477="Yes"),"ALERT","")</f>
        <v/>
      </c>
    </row>
    <row r="478" customFormat="false" ht="15" hidden="false" customHeight="false" outlineLevel="0" collapsed="false">
      <c r="A478" s="10"/>
      <c r="B478" s="13"/>
      <c r="C478" s="11" t="str">
        <f aca="false">IF(B478="","",TEXT(B478,"yyyy-mm"))</f>
        <v/>
      </c>
      <c r="D478" s="10"/>
      <c r="E478" s="10"/>
      <c r="F478" s="10"/>
      <c r="G478" s="10"/>
      <c r="H478" s="10"/>
      <c r="I478" s="10"/>
      <c r="J478" s="10"/>
      <c r="K478" s="11" t="str">
        <f aca="false">IF(J478="","",IF(J478&gt;=9,"Promoter",IF(J478&gt;=7,"Passive","Detractor")))</f>
        <v/>
      </c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1" t="str">
        <f aca="false">IF(OR(K478="Detractor",COUNTIF(M478:Y478,"&lt;=2")&gt;0,AA478="Yes"),"ALERT","")</f>
        <v/>
      </c>
    </row>
    <row r="479" customFormat="false" ht="15" hidden="false" customHeight="false" outlineLevel="0" collapsed="false">
      <c r="A479" s="10"/>
      <c r="B479" s="13"/>
      <c r="C479" s="11" t="str">
        <f aca="false">IF(B479="","",TEXT(B479,"yyyy-mm"))</f>
        <v/>
      </c>
      <c r="D479" s="10"/>
      <c r="E479" s="10"/>
      <c r="F479" s="10"/>
      <c r="G479" s="10"/>
      <c r="H479" s="10"/>
      <c r="I479" s="10"/>
      <c r="J479" s="10"/>
      <c r="K479" s="11" t="str">
        <f aca="false">IF(J479="","",IF(J479&gt;=9,"Promoter",IF(J479&gt;=7,"Passive","Detractor")))</f>
        <v/>
      </c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1" t="str">
        <f aca="false">IF(OR(K479="Detractor",COUNTIF(M479:Y479,"&lt;=2")&gt;0,AA479="Yes"),"ALERT","")</f>
        <v/>
      </c>
    </row>
    <row r="480" customFormat="false" ht="15" hidden="false" customHeight="false" outlineLevel="0" collapsed="false">
      <c r="A480" s="10"/>
      <c r="B480" s="13"/>
      <c r="C480" s="11" t="str">
        <f aca="false">IF(B480="","",TEXT(B480,"yyyy-mm"))</f>
        <v/>
      </c>
      <c r="D480" s="10"/>
      <c r="E480" s="10"/>
      <c r="F480" s="10"/>
      <c r="G480" s="10"/>
      <c r="H480" s="10"/>
      <c r="I480" s="10"/>
      <c r="J480" s="10"/>
      <c r="K480" s="11" t="str">
        <f aca="false">IF(J480="","",IF(J480&gt;=9,"Promoter",IF(J480&gt;=7,"Passive","Detractor")))</f>
        <v/>
      </c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1" t="str">
        <f aca="false">IF(OR(K480="Detractor",COUNTIF(M480:Y480,"&lt;=2")&gt;0,AA480="Yes"),"ALERT","")</f>
        <v/>
      </c>
    </row>
    <row r="481" customFormat="false" ht="15" hidden="false" customHeight="false" outlineLevel="0" collapsed="false">
      <c r="A481" s="10"/>
      <c r="B481" s="13"/>
      <c r="C481" s="11" t="str">
        <f aca="false">IF(B481="","",TEXT(B481,"yyyy-mm"))</f>
        <v/>
      </c>
      <c r="D481" s="10"/>
      <c r="E481" s="10"/>
      <c r="F481" s="10"/>
      <c r="G481" s="10"/>
      <c r="H481" s="10"/>
      <c r="I481" s="10"/>
      <c r="J481" s="10"/>
      <c r="K481" s="11" t="str">
        <f aca="false">IF(J481="","",IF(J481&gt;=9,"Promoter",IF(J481&gt;=7,"Passive","Detractor")))</f>
        <v/>
      </c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1" t="str">
        <f aca="false">IF(OR(K481="Detractor",COUNTIF(M481:Y481,"&lt;=2")&gt;0,AA481="Yes"),"ALERT","")</f>
        <v/>
      </c>
    </row>
    <row r="482" customFormat="false" ht="15" hidden="false" customHeight="false" outlineLevel="0" collapsed="false">
      <c r="A482" s="10"/>
      <c r="B482" s="13"/>
      <c r="C482" s="11" t="str">
        <f aca="false">IF(B482="","",TEXT(B482,"yyyy-mm"))</f>
        <v/>
      </c>
      <c r="D482" s="10"/>
      <c r="E482" s="10"/>
      <c r="F482" s="10"/>
      <c r="G482" s="10"/>
      <c r="H482" s="10"/>
      <c r="I482" s="10"/>
      <c r="J482" s="10"/>
      <c r="K482" s="11" t="str">
        <f aca="false">IF(J482="","",IF(J482&gt;=9,"Promoter",IF(J482&gt;=7,"Passive","Detractor")))</f>
        <v/>
      </c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1" t="str">
        <f aca="false">IF(OR(K482="Detractor",COUNTIF(M482:Y482,"&lt;=2")&gt;0,AA482="Yes"),"ALERT","")</f>
        <v/>
      </c>
    </row>
    <row r="483" customFormat="false" ht="15" hidden="false" customHeight="false" outlineLevel="0" collapsed="false">
      <c r="A483" s="10"/>
      <c r="B483" s="13"/>
      <c r="C483" s="11" t="str">
        <f aca="false">IF(B483="","",TEXT(B483,"yyyy-mm"))</f>
        <v/>
      </c>
      <c r="D483" s="10"/>
      <c r="E483" s="10"/>
      <c r="F483" s="10"/>
      <c r="G483" s="10"/>
      <c r="H483" s="10"/>
      <c r="I483" s="10"/>
      <c r="J483" s="10"/>
      <c r="K483" s="11" t="str">
        <f aca="false">IF(J483="","",IF(J483&gt;=9,"Promoter",IF(J483&gt;=7,"Passive","Detractor")))</f>
        <v/>
      </c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1" t="str">
        <f aca="false">IF(OR(K483="Detractor",COUNTIF(M483:Y483,"&lt;=2")&gt;0,AA483="Yes"),"ALERT","")</f>
        <v/>
      </c>
    </row>
    <row r="484" customFormat="false" ht="15" hidden="false" customHeight="false" outlineLevel="0" collapsed="false">
      <c r="A484" s="10"/>
      <c r="B484" s="13"/>
      <c r="C484" s="11" t="str">
        <f aca="false">IF(B484="","",TEXT(B484,"yyyy-mm"))</f>
        <v/>
      </c>
      <c r="D484" s="10"/>
      <c r="E484" s="10"/>
      <c r="F484" s="10"/>
      <c r="G484" s="10"/>
      <c r="H484" s="10"/>
      <c r="I484" s="10"/>
      <c r="J484" s="10"/>
      <c r="K484" s="11" t="str">
        <f aca="false">IF(J484="","",IF(J484&gt;=9,"Promoter",IF(J484&gt;=7,"Passive","Detractor")))</f>
        <v/>
      </c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1" t="str">
        <f aca="false">IF(OR(K484="Detractor",COUNTIF(M484:Y484,"&lt;=2")&gt;0,AA484="Yes"),"ALERT","")</f>
        <v/>
      </c>
    </row>
    <row r="485" customFormat="false" ht="15" hidden="false" customHeight="false" outlineLevel="0" collapsed="false">
      <c r="A485" s="10"/>
      <c r="B485" s="13"/>
      <c r="C485" s="11" t="str">
        <f aca="false">IF(B485="","",TEXT(B485,"yyyy-mm"))</f>
        <v/>
      </c>
      <c r="D485" s="10"/>
      <c r="E485" s="10"/>
      <c r="F485" s="10"/>
      <c r="G485" s="10"/>
      <c r="H485" s="10"/>
      <c r="I485" s="10"/>
      <c r="J485" s="10"/>
      <c r="K485" s="11" t="str">
        <f aca="false">IF(J485="","",IF(J485&gt;=9,"Promoter",IF(J485&gt;=7,"Passive","Detractor")))</f>
        <v/>
      </c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1" t="str">
        <f aca="false">IF(OR(K485="Detractor",COUNTIF(M485:Y485,"&lt;=2")&gt;0,AA485="Yes"),"ALERT","")</f>
        <v/>
      </c>
    </row>
    <row r="486" customFormat="false" ht="15" hidden="false" customHeight="false" outlineLevel="0" collapsed="false">
      <c r="A486" s="10"/>
      <c r="B486" s="13"/>
      <c r="C486" s="11" t="str">
        <f aca="false">IF(B486="","",TEXT(B486,"yyyy-mm"))</f>
        <v/>
      </c>
      <c r="D486" s="10"/>
      <c r="E486" s="10"/>
      <c r="F486" s="10"/>
      <c r="G486" s="10"/>
      <c r="H486" s="10"/>
      <c r="I486" s="10"/>
      <c r="J486" s="10"/>
      <c r="K486" s="11" t="str">
        <f aca="false">IF(J486="","",IF(J486&gt;=9,"Promoter",IF(J486&gt;=7,"Passive","Detractor")))</f>
        <v/>
      </c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1" t="str">
        <f aca="false">IF(OR(K486="Detractor",COUNTIF(M486:Y486,"&lt;=2")&gt;0,AA486="Yes"),"ALERT","")</f>
        <v/>
      </c>
    </row>
    <row r="487" customFormat="false" ht="15" hidden="false" customHeight="false" outlineLevel="0" collapsed="false">
      <c r="A487" s="10"/>
      <c r="B487" s="13"/>
      <c r="C487" s="11" t="str">
        <f aca="false">IF(B487="","",TEXT(B487,"yyyy-mm"))</f>
        <v/>
      </c>
      <c r="D487" s="10"/>
      <c r="E487" s="10"/>
      <c r="F487" s="10"/>
      <c r="G487" s="10"/>
      <c r="H487" s="10"/>
      <c r="I487" s="10"/>
      <c r="J487" s="10"/>
      <c r="K487" s="11" t="str">
        <f aca="false">IF(J487="","",IF(J487&gt;=9,"Promoter",IF(J487&gt;=7,"Passive","Detractor")))</f>
        <v/>
      </c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1" t="str">
        <f aca="false">IF(OR(K487="Detractor",COUNTIF(M487:Y487,"&lt;=2")&gt;0,AA487="Yes"),"ALERT","")</f>
        <v/>
      </c>
    </row>
    <row r="488" customFormat="false" ht="15" hidden="false" customHeight="false" outlineLevel="0" collapsed="false">
      <c r="A488" s="10"/>
      <c r="B488" s="13"/>
      <c r="C488" s="11" t="str">
        <f aca="false">IF(B488="","",TEXT(B488,"yyyy-mm"))</f>
        <v/>
      </c>
      <c r="D488" s="10"/>
      <c r="E488" s="10"/>
      <c r="F488" s="10"/>
      <c r="G488" s="10"/>
      <c r="H488" s="10"/>
      <c r="I488" s="10"/>
      <c r="J488" s="10"/>
      <c r="K488" s="11" t="str">
        <f aca="false">IF(J488="","",IF(J488&gt;=9,"Promoter",IF(J488&gt;=7,"Passive","Detractor")))</f>
        <v/>
      </c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1" t="str">
        <f aca="false">IF(OR(K488="Detractor",COUNTIF(M488:Y488,"&lt;=2")&gt;0,AA488="Yes"),"ALERT","")</f>
        <v/>
      </c>
    </row>
    <row r="489" customFormat="false" ht="15" hidden="false" customHeight="false" outlineLevel="0" collapsed="false">
      <c r="A489" s="10"/>
      <c r="B489" s="13"/>
      <c r="C489" s="11" t="str">
        <f aca="false">IF(B489="","",TEXT(B489,"yyyy-mm"))</f>
        <v/>
      </c>
      <c r="D489" s="10"/>
      <c r="E489" s="10"/>
      <c r="F489" s="10"/>
      <c r="G489" s="10"/>
      <c r="H489" s="10"/>
      <c r="I489" s="10"/>
      <c r="J489" s="10"/>
      <c r="K489" s="11" t="str">
        <f aca="false">IF(J489="","",IF(J489&gt;=9,"Promoter",IF(J489&gt;=7,"Passive","Detractor")))</f>
        <v/>
      </c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1" t="str">
        <f aca="false">IF(OR(K489="Detractor",COUNTIF(M489:Y489,"&lt;=2")&gt;0,AA489="Yes"),"ALERT","")</f>
        <v/>
      </c>
    </row>
    <row r="490" customFormat="false" ht="15" hidden="false" customHeight="false" outlineLevel="0" collapsed="false">
      <c r="A490" s="10"/>
      <c r="B490" s="13"/>
      <c r="C490" s="11" t="str">
        <f aca="false">IF(B490="","",TEXT(B490,"yyyy-mm"))</f>
        <v/>
      </c>
      <c r="D490" s="10"/>
      <c r="E490" s="10"/>
      <c r="F490" s="10"/>
      <c r="G490" s="10"/>
      <c r="H490" s="10"/>
      <c r="I490" s="10"/>
      <c r="J490" s="10"/>
      <c r="K490" s="11" t="str">
        <f aca="false">IF(J490="","",IF(J490&gt;=9,"Promoter",IF(J490&gt;=7,"Passive","Detractor")))</f>
        <v/>
      </c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1" t="str">
        <f aca="false">IF(OR(K490="Detractor",COUNTIF(M490:Y490,"&lt;=2")&gt;0,AA490="Yes"),"ALERT","")</f>
        <v/>
      </c>
    </row>
    <row r="491" customFormat="false" ht="15" hidden="false" customHeight="false" outlineLevel="0" collapsed="false">
      <c r="A491" s="10"/>
      <c r="B491" s="13"/>
      <c r="C491" s="11" t="str">
        <f aca="false">IF(B491="","",TEXT(B491,"yyyy-mm"))</f>
        <v/>
      </c>
      <c r="D491" s="10"/>
      <c r="E491" s="10"/>
      <c r="F491" s="10"/>
      <c r="G491" s="10"/>
      <c r="H491" s="10"/>
      <c r="I491" s="10"/>
      <c r="J491" s="10"/>
      <c r="K491" s="11" t="str">
        <f aca="false">IF(J491="","",IF(J491&gt;=9,"Promoter",IF(J491&gt;=7,"Passive","Detractor")))</f>
        <v/>
      </c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1" t="str">
        <f aca="false">IF(OR(K491="Detractor",COUNTIF(M491:Y491,"&lt;=2")&gt;0,AA491="Yes"),"ALERT","")</f>
        <v/>
      </c>
    </row>
    <row r="492" customFormat="false" ht="15" hidden="false" customHeight="false" outlineLevel="0" collapsed="false">
      <c r="A492" s="10"/>
      <c r="B492" s="13"/>
      <c r="C492" s="11" t="str">
        <f aca="false">IF(B492="","",TEXT(B492,"yyyy-mm"))</f>
        <v/>
      </c>
      <c r="D492" s="10"/>
      <c r="E492" s="10"/>
      <c r="F492" s="10"/>
      <c r="G492" s="10"/>
      <c r="H492" s="10"/>
      <c r="I492" s="10"/>
      <c r="J492" s="10"/>
      <c r="K492" s="11" t="str">
        <f aca="false">IF(J492="","",IF(J492&gt;=9,"Promoter",IF(J492&gt;=7,"Passive","Detractor")))</f>
        <v/>
      </c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1" t="str">
        <f aca="false">IF(OR(K492="Detractor",COUNTIF(M492:Y492,"&lt;=2")&gt;0,AA492="Yes"),"ALERT","")</f>
        <v/>
      </c>
    </row>
    <row r="493" customFormat="false" ht="15" hidden="false" customHeight="false" outlineLevel="0" collapsed="false">
      <c r="A493" s="10"/>
      <c r="B493" s="13"/>
      <c r="C493" s="11" t="str">
        <f aca="false">IF(B493="","",TEXT(B493,"yyyy-mm"))</f>
        <v/>
      </c>
      <c r="D493" s="10"/>
      <c r="E493" s="10"/>
      <c r="F493" s="10"/>
      <c r="G493" s="10"/>
      <c r="H493" s="10"/>
      <c r="I493" s="10"/>
      <c r="J493" s="10"/>
      <c r="K493" s="11" t="str">
        <f aca="false">IF(J493="","",IF(J493&gt;=9,"Promoter",IF(J493&gt;=7,"Passive","Detractor")))</f>
        <v/>
      </c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1" t="str">
        <f aca="false">IF(OR(K493="Detractor",COUNTIF(M493:Y493,"&lt;=2")&gt;0,AA493="Yes"),"ALERT","")</f>
        <v/>
      </c>
    </row>
    <row r="494" customFormat="false" ht="15" hidden="false" customHeight="false" outlineLevel="0" collapsed="false">
      <c r="A494" s="10"/>
      <c r="B494" s="13"/>
      <c r="C494" s="11" t="str">
        <f aca="false">IF(B494="","",TEXT(B494,"yyyy-mm"))</f>
        <v/>
      </c>
      <c r="D494" s="10"/>
      <c r="E494" s="10"/>
      <c r="F494" s="10"/>
      <c r="G494" s="10"/>
      <c r="H494" s="10"/>
      <c r="I494" s="10"/>
      <c r="J494" s="10"/>
      <c r="K494" s="11" t="str">
        <f aca="false">IF(J494="","",IF(J494&gt;=9,"Promoter",IF(J494&gt;=7,"Passive","Detractor")))</f>
        <v/>
      </c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1" t="str">
        <f aca="false">IF(OR(K494="Detractor",COUNTIF(M494:Y494,"&lt;=2")&gt;0,AA494="Yes"),"ALERT","")</f>
        <v/>
      </c>
    </row>
    <row r="495" customFormat="false" ht="15" hidden="false" customHeight="false" outlineLevel="0" collapsed="false">
      <c r="A495" s="10"/>
      <c r="B495" s="13"/>
      <c r="C495" s="11" t="str">
        <f aca="false">IF(B495="","",TEXT(B495,"yyyy-mm"))</f>
        <v/>
      </c>
      <c r="D495" s="10"/>
      <c r="E495" s="10"/>
      <c r="F495" s="10"/>
      <c r="G495" s="10"/>
      <c r="H495" s="10"/>
      <c r="I495" s="10"/>
      <c r="J495" s="10"/>
      <c r="K495" s="11" t="str">
        <f aca="false">IF(J495="","",IF(J495&gt;=9,"Promoter",IF(J495&gt;=7,"Passive","Detractor")))</f>
        <v/>
      </c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1" t="str">
        <f aca="false">IF(OR(K495="Detractor",COUNTIF(M495:Y495,"&lt;=2")&gt;0,AA495="Yes"),"ALERT","")</f>
        <v/>
      </c>
    </row>
    <row r="496" customFormat="false" ht="15" hidden="false" customHeight="false" outlineLevel="0" collapsed="false">
      <c r="A496" s="10"/>
      <c r="B496" s="13"/>
      <c r="C496" s="11" t="str">
        <f aca="false">IF(B496="","",TEXT(B496,"yyyy-mm"))</f>
        <v/>
      </c>
      <c r="D496" s="10"/>
      <c r="E496" s="10"/>
      <c r="F496" s="10"/>
      <c r="G496" s="10"/>
      <c r="H496" s="10"/>
      <c r="I496" s="10"/>
      <c r="J496" s="10"/>
      <c r="K496" s="11" t="str">
        <f aca="false">IF(J496="","",IF(J496&gt;=9,"Promoter",IF(J496&gt;=7,"Passive","Detractor")))</f>
        <v/>
      </c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1" t="str">
        <f aca="false">IF(OR(K496="Detractor",COUNTIF(M496:Y496,"&lt;=2")&gt;0,AA496="Yes"),"ALERT","")</f>
        <v/>
      </c>
    </row>
    <row r="497" customFormat="false" ht="15" hidden="false" customHeight="false" outlineLevel="0" collapsed="false">
      <c r="A497" s="10"/>
      <c r="B497" s="13"/>
      <c r="C497" s="11" t="str">
        <f aca="false">IF(B497="","",TEXT(B497,"yyyy-mm"))</f>
        <v/>
      </c>
      <c r="D497" s="10"/>
      <c r="E497" s="10"/>
      <c r="F497" s="10"/>
      <c r="G497" s="10"/>
      <c r="H497" s="10"/>
      <c r="I497" s="10"/>
      <c r="J497" s="10"/>
      <c r="K497" s="11" t="str">
        <f aca="false">IF(J497="","",IF(J497&gt;=9,"Promoter",IF(J497&gt;=7,"Passive","Detractor")))</f>
        <v/>
      </c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1" t="str">
        <f aca="false">IF(OR(K497="Detractor",COUNTIF(M497:Y497,"&lt;=2")&gt;0,AA497="Yes"),"ALERT","")</f>
        <v/>
      </c>
    </row>
    <row r="498" customFormat="false" ht="15" hidden="false" customHeight="false" outlineLevel="0" collapsed="false">
      <c r="A498" s="10"/>
      <c r="B498" s="13"/>
      <c r="C498" s="11" t="str">
        <f aca="false">IF(B498="","",TEXT(B498,"yyyy-mm"))</f>
        <v/>
      </c>
      <c r="D498" s="10"/>
      <c r="E498" s="10"/>
      <c r="F498" s="10"/>
      <c r="G498" s="10"/>
      <c r="H498" s="10"/>
      <c r="I498" s="10"/>
      <c r="J498" s="10"/>
      <c r="K498" s="11" t="str">
        <f aca="false">IF(J498="","",IF(J498&gt;=9,"Promoter",IF(J498&gt;=7,"Passive","Detractor")))</f>
        <v/>
      </c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1" t="str">
        <f aca="false">IF(OR(K498="Detractor",COUNTIF(M498:Y498,"&lt;=2")&gt;0,AA498="Yes"),"ALERT","")</f>
        <v/>
      </c>
    </row>
    <row r="499" customFormat="false" ht="15" hidden="false" customHeight="false" outlineLevel="0" collapsed="false">
      <c r="A499" s="10"/>
      <c r="B499" s="13"/>
      <c r="C499" s="11" t="str">
        <f aca="false">IF(B499="","",TEXT(B499,"yyyy-mm"))</f>
        <v/>
      </c>
      <c r="D499" s="10"/>
      <c r="E499" s="10"/>
      <c r="F499" s="10"/>
      <c r="G499" s="10"/>
      <c r="H499" s="10"/>
      <c r="I499" s="10"/>
      <c r="J499" s="10"/>
      <c r="K499" s="11" t="str">
        <f aca="false">IF(J499="","",IF(J499&gt;=9,"Promoter",IF(J499&gt;=7,"Passive","Detractor")))</f>
        <v/>
      </c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1" t="str">
        <f aca="false">IF(OR(K499="Detractor",COUNTIF(M499:Y499,"&lt;=2")&gt;0,AA499="Yes"),"ALERT","")</f>
        <v/>
      </c>
    </row>
    <row r="500" customFormat="false" ht="15" hidden="false" customHeight="false" outlineLevel="0" collapsed="false">
      <c r="A500" s="10"/>
      <c r="B500" s="13"/>
      <c r="C500" s="11" t="str">
        <f aca="false">IF(B500="","",TEXT(B500,"yyyy-mm"))</f>
        <v/>
      </c>
      <c r="D500" s="10"/>
      <c r="E500" s="10"/>
      <c r="F500" s="10"/>
      <c r="G500" s="10"/>
      <c r="H500" s="10"/>
      <c r="I500" s="10"/>
      <c r="J500" s="10"/>
      <c r="K500" s="11" t="str">
        <f aca="false">IF(J500="","",IF(J500&gt;=9,"Promoter",IF(J500&gt;=7,"Passive","Detractor")))</f>
        <v/>
      </c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1" t="str">
        <f aca="false">IF(OR(K500="Detractor",COUNTIF(M500:Y500,"&lt;=2")&gt;0,AA500="Yes"),"ALERT","")</f>
        <v/>
      </c>
    </row>
    <row r="501" customFormat="false" ht="15" hidden="false" customHeight="false" outlineLevel="0" collapsed="false">
      <c r="A501" s="10"/>
      <c r="B501" s="13"/>
      <c r="C501" s="11" t="str">
        <f aca="false">IF(B501="","",TEXT(B501,"yyyy-mm"))</f>
        <v/>
      </c>
      <c r="D501" s="10"/>
      <c r="E501" s="10"/>
      <c r="F501" s="10"/>
      <c r="G501" s="10"/>
      <c r="H501" s="10"/>
      <c r="I501" s="10"/>
      <c r="J501" s="10"/>
      <c r="K501" s="11" t="str">
        <f aca="false">IF(J501="","",IF(J501&gt;=9,"Promoter",IF(J501&gt;=7,"Passive","Detractor")))</f>
        <v/>
      </c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1" t="str">
        <f aca="false">IF(OR(K501="Detractor",COUNTIF(M501:Y501,"&lt;=2")&gt;0,AA501="Yes"),"ALERT","")</f>
        <v/>
      </c>
    </row>
    <row r="502" customFormat="false" ht="15" hidden="false" customHeight="false" outlineLevel="0" collapsed="false">
      <c r="A502" s="10"/>
      <c r="B502" s="13"/>
      <c r="C502" s="11" t="str">
        <f aca="false">IF(B502="","",TEXT(B502,"yyyy-mm"))</f>
        <v/>
      </c>
      <c r="D502" s="10"/>
      <c r="E502" s="10"/>
      <c r="F502" s="10"/>
      <c r="G502" s="10"/>
      <c r="H502" s="10"/>
      <c r="I502" s="10"/>
      <c r="J502" s="10"/>
      <c r="K502" s="11" t="str">
        <f aca="false">IF(J502="","",IF(J502&gt;=9,"Promoter",IF(J502&gt;=7,"Passive","Detractor")))</f>
        <v/>
      </c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1" t="str">
        <f aca="false">IF(OR(K502="Detractor",COUNTIF(M502:Y502,"&lt;=2")&gt;0,AA502="Yes"),"ALERT","")</f>
        <v/>
      </c>
    </row>
    <row r="503" customFormat="false" ht="15" hidden="false" customHeight="false" outlineLevel="0" collapsed="false">
      <c r="A503" s="10"/>
      <c r="B503" s="13"/>
      <c r="C503" s="11" t="str">
        <f aca="false">IF(B503="","",TEXT(B503,"yyyy-mm"))</f>
        <v/>
      </c>
      <c r="D503" s="10"/>
      <c r="E503" s="10"/>
      <c r="F503" s="10"/>
      <c r="G503" s="10"/>
      <c r="H503" s="10"/>
      <c r="I503" s="10"/>
      <c r="J503" s="10"/>
      <c r="K503" s="11" t="str">
        <f aca="false">IF(J503="","",IF(J503&gt;=9,"Promoter",IF(J503&gt;=7,"Passive","Detractor")))</f>
        <v/>
      </c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1" t="str">
        <f aca="false">IF(OR(K503="Detractor",COUNTIF(M503:Y503,"&lt;=2")&gt;0,AA503="Yes"),"ALERT","")</f>
        <v/>
      </c>
    </row>
    <row r="504" customFormat="false" ht="15" hidden="false" customHeight="false" outlineLevel="0" collapsed="false">
      <c r="A504" s="10"/>
      <c r="B504" s="13"/>
      <c r="C504" s="11" t="str">
        <f aca="false">IF(B504="","",TEXT(B504,"yyyy-mm"))</f>
        <v/>
      </c>
      <c r="D504" s="10"/>
      <c r="E504" s="10"/>
      <c r="F504" s="10"/>
      <c r="G504" s="10"/>
      <c r="H504" s="10"/>
      <c r="I504" s="10"/>
      <c r="J504" s="10"/>
      <c r="K504" s="11" t="str">
        <f aca="false">IF(J504="","",IF(J504&gt;=9,"Promoter",IF(J504&gt;=7,"Passive","Detractor")))</f>
        <v/>
      </c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1" t="str">
        <f aca="false">IF(OR(K504="Detractor",COUNTIF(M504:Y504,"&lt;=2")&gt;0,AA504="Yes"),"ALERT","")</f>
        <v/>
      </c>
    </row>
    <row r="505" customFormat="false" ht="15" hidden="false" customHeight="false" outlineLevel="0" collapsed="false">
      <c r="A505" s="10"/>
      <c r="B505" s="13"/>
      <c r="C505" s="11" t="str">
        <f aca="false">IF(B505="","",TEXT(B505,"yyyy-mm"))</f>
        <v/>
      </c>
      <c r="D505" s="10"/>
      <c r="E505" s="10"/>
      <c r="F505" s="10"/>
      <c r="G505" s="10"/>
      <c r="H505" s="10"/>
      <c r="I505" s="10"/>
      <c r="J505" s="10"/>
      <c r="K505" s="11" t="str">
        <f aca="false">IF(J505="","",IF(J505&gt;=9,"Promoter",IF(J505&gt;=7,"Passive","Detractor")))</f>
        <v/>
      </c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1" t="str">
        <f aca="false">IF(OR(K505="Detractor",COUNTIF(M505:Y505,"&lt;=2")&gt;0,AA505="Yes"),"ALERT","")</f>
        <v/>
      </c>
    </row>
    <row r="506" customFormat="false" ht="15" hidden="false" customHeight="false" outlineLevel="0" collapsed="false">
      <c r="A506" s="10"/>
      <c r="B506" s="13"/>
      <c r="C506" s="11" t="str">
        <f aca="false">IF(B506="","",TEXT(B506,"yyyy-mm"))</f>
        <v/>
      </c>
      <c r="D506" s="10"/>
      <c r="E506" s="10"/>
      <c r="F506" s="10"/>
      <c r="G506" s="10"/>
      <c r="H506" s="10"/>
      <c r="I506" s="10"/>
      <c r="J506" s="10"/>
      <c r="K506" s="11" t="str">
        <f aca="false">IF(J506="","",IF(J506&gt;=9,"Promoter",IF(J506&gt;=7,"Passive","Detractor")))</f>
        <v/>
      </c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1" t="str">
        <f aca="false">IF(OR(K506="Detractor",COUNTIF(M506:Y506,"&lt;=2")&gt;0,AA506="Yes"),"ALERT","")</f>
        <v/>
      </c>
    </row>
    <row r="507" customFormat="false" ht="15" hidden="false" customHeight="false" outlineLevel="0" collapsed="false">
      <c r="A507" s="10"/>
      <c r="B507" s="13"/>
      <c r="C507" s="11" t="str">
        <f aca="false">IF(B507="","",TEXT(B507,"yyyy-mm"))</f>
        <v/>
      </c>
      <c r="D507" s="10"/>
      <c r="E507" s="10"/>
      <c r="F507" s="10"/>
      <c r="G507" s="10"/>
      <c r="H507" s="10"/>
      <c r="I507" s="10"/>
      <c r="J507" s="10"/>
      <c r="K507" s="11" t="str">
        <f aca="false">IF(J507="","",IF(J507&gt;=9,"Promoter",IF(J507&gt;=7,"Passive","Detractor")))</f>
        <v/>
      </c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1" t="str">
        <f aca="false">IF(OR(K507="Detractor",COUNTIF(M507:Y507,"&lt;=2")&gt;0,AA507="Yes"),"ALERT","")</f>
        <v/>
      </c>
    </row>
    <row r="508" customFormat="false" ht="15" hidden="false" customHeight="false" outlineLevel="0" collapsed="false">
      <c r="A508" s="10"/>
      <c r="B508" s="13"/>
      <c r="C508" s="11" t="str">
        <f aca="false">IF(B508="","",TEXT(B508,"yyyy-mm"))</f>
        <v/>
      </c>
      <c r="D508" s="10"/>
      <c r="E508" s="10"/>
      <c r="F508" s="10"/>
      <c r="G508" s="10"/>
      <c r="H508" s="10"/>
      <c r="I508" s="10"/>
      <c r="J508" s="10"/>
      <c r="K508" s="11" t="str">
        <f aca="false">IF(J508="","",IF(J508&gt;=9,"Promoter",IF(J508&gt;=7,"Passive","Detractor")))</f>
        <v/>
      </c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1" t="str">
        <f aca="false">IF(OR(K508="Detractor",COUNTIF(M508:Y508,"&lt;=2")&gt;0,AA508="Yes"),"ALERT","")</f>
        <v/>
      </c>
    </row>
    <row r="509" customFormat="false" ht="15" hidden="false" customHeight="false" outlineLevel="0" collapsed="false">
      <c r="A509" s="10"/>
      <c r="B509" s="13"/>
      <c r="C509" s="11" t="str">
        <f aca="false">IF(B509="","",TEXT(B509,"yyyy-mm"))</f>
        <v/>
      </c>
      <c r="D509" s="10"/>
      <c r="E509" s="10"/>
      <c r="F509" s="10"/>
      <c r="G509" s="10"/>
      <c r="H509" s="10"/>
      <c r="I509" s="10"/>
      <c r="J509" s="10"/>
      <c r="K509" s="11" t="str">
        <f aca="false">IF(J509="","",IF(J509&gt;=9,"Promoter",IF(J509&gt;=7,"Passive","Detractor")))</f>
        <v/>
      </c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1" t="str">
        <f aca="false">IF(OR(K509="Detractor",COUNTIF(M509:Y509,"&lt;=2")&gt;0,AA509="Yes"),"ALERT","")</f>
        <v/>
      </c>
    </row>
    <row r="510" customFormat="false" ht="15" hidden="false" customHeight="false" outlineLevel="0" collapsed="false">
      <c r="A510" s="10"/>
      <c r="B510" s="13"/>
      <c r="C510" s="11" t="str">
        <f aca="false">IF(B510="","",TEXT(B510,"yyyy-mm"))</f>
        <v/>
      </c>
      <c r="D510" s="10"/>
      <c r="E510" s="10"/>
      <c r="F510" s="10"/>
      <c r="G510" s="10"/>
      <c r="H510" s="10"/>
      <c r="I510" s="10"/>
      <c r="J510" s="10"/>
      <c r="K510" s="11" t="str">
        <f aca="false">IF(J510="","",IF(J510&gt;=9,"Promoter",IF(J510&gt;=7,"Passive","Detractor")))</f>
        <v/>
      </c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1" t="str">
        <f aca="false">IF(OR(K510="Detractor",COUNTIF(M510:Y510,"&lt;=2")&gt;0,AA510="Yes"),"ALERT","")</f>
        <v/>
      </c>
    </row>
    <row r="511" customFormat="false" ht="15" hidden="false" customHeight="false" outlineLevel="0" collapsed="false">
      <c r="A511" s="10"/>
      <c r="B511" s="13"/>
      <c r="C511" s="11" t="str">
        <f aca="false">IF(B511="","",TEXT(B511,"yyyy-mm"))</f>
        <v/>
      </c>
      <c r="D511" s="10"/>
      <c r="E511" s="10"/>
      <c r="F511" s="10"/>
      <c r="G511" s="10"/>
      <c r="H511" s="10"/>
      <c r="I511" s="10"/>
      <c r="J511" s="10"/>
      <c r="K511" s="11" t="str">
        <f aca="false">IF(J511="","",IF(J511&gt;=9,"Promoter",IF(J511&gt;=7,"Passive","Detractor")))</f>
        <v/>
      </c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1" t="str">
        <f aca="false">IF(OR(K511="Detractor",COUNTIF(M511:Y511,"&lt;=2")&gt;0,AA511="Yes"),"ALERT","")</f>
        <v/>
      </c>
    </row>
    <row r="512" customFormat="false" ht="15" hidden="false" customHeight="false" outlineLevel="0" collapsed="false">
      <c r="A512" s="10"/>
      <c r="B512" s="13"/>
      <c r="C512" s="11" t="str">
        <f aca="false">IF(B512="","",TEXT(B512,"yyyy-mm"))</f>
        <v/>
      </c>
      <c r="D512" s="10"/>
      <c r="E512" s="10"/>
      <c r="F512" s="10"/>
      <c r="G512" s="10"/>
      <c r="H512" s="10"/>
      <c r="I512" s="10"/>
      <c r="J512" s="10"/>
      <c r="K512" s="11" t="str">
        <f aca="false">IF(J512="","",IF(J512&gt;=9,"Promoter",IF(J512&gt;=7,"Passive","Detractor")))</f>
        <v/>
      </c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1" t="str">
        <f aca="false">IF(OR(K512="Detractor",COUNTIF(M512:Y512,"&lt;=2")&gt;0,AA512="Yes"),"ALERT","")</f>
        <v/>
      </c>
    </row>
    <row r="513" customFormat="false" ht="15" hidden="false" customHeight="false" outlineLevel="0" collapsed="false">
      <c r="A513" s="10"/>
      <c r="B513" s="13"/>
      <c r="C513" s="11" t="str">
        <f aca="false">IF(B513="","",TEXT(B513,"yyyy-mm"))</f>
        <v/>
      </c>
      <c r="D513" s="10"/>
      <c r="E513" s="10"/>
      <c r="F513" s="10"/>
      <c r="G513" s="10"/>
      <c r="H513" s="10"/>
      <c r="I513" s="10"/>
      <c r="J513" s="10"/>
      <c r="K513" s="11" t="str">
        <f aca="false">IF(J513="","",IF(J513&gt;=9,"Promoter",IF(J513&gt;=7,"Passive","Detractor")))</f>
        <v/>
      </c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1" t="str">
        <f aca="false">IF(OR(K513="Detractor",COUNTIF(M513:Y513,"&lt;=2")&gt;0,AA513="Yes"),"ALERT","")</f>
        <v/>
      </c>
    </row>
    <row r="514" customFormat="false" ht="15" hidden="false" customHeight="false" outlineLevel="0" collapsed="false">
      <c r="A514" s="10"/>
      <c r="B514" s="13"/>
      <c r="C514" s="11" t="str">
        <f aca="false">IF(B514="","",TEXT(B514,"yyyy-mm"))</f>
        <v/>
      </c>
      <c r="D514" s="10"/>
      <c r="E514" s="10"/>
      <c r="F514" s="10"/>
      <c r="G514" s="10"/>
      <c r="H514" s="10"/>
      <c r="I514" s="10"/>
      <c r="J514" s="10"/>
      <c r="K514" s="11" t="str">
        <f aca="false">IF(J514="","",IF(J514&gt;=9,"Promoter",IF(J514&gt;=7,"Passive","Detractor")))</f>
        <v/>
      </c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1" t="str">
        <f aca="false">IF(OR(K514="Detractor",COUNTIF(M514:Y514,"&lt;=2")&gt;0,AA514="Yes"),"ALERT","")</f>
        <v/>
      </c>
    </row>
    <row r="515" customFormat="false" ht="15" hidden="false" customHeight="false" outlineLevel="0" collapsed="false">
      <c r="A515" s="10"/>
      <c r="B515" s="13"/>
      <c r="C515" s="11" t="str">
        <f aca="false">IF(B515="","",TEXT(B515,"yyyy-mm"))</f>
        <v/>
      </c>
      <c r="D515" s="10"/>
      <c r="E515" s="10"/>
      <c r="F515" s="10"/>
      <c r="G515" s="10"/>
      <c r="H515" s="10"/>
      <c r="I515" s="10"/>
      <c r="J515" s="10"/>
      <c r="K515" s="11" t="str">
        <f aca="false">IF(J515="","",IF(J515&gt;=9,"Promoter",IF(J515&gt;=7,"Passive","Detractor")))</f>
        <v/>
      </c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1" t="str">
        <f aca="false">IF(OR(K515="Detractor",COUNTIF(M515:Y515,"&lt;=2")&gt;0,AA515="Yes"),"ALERT","")</f>
        <v/>
      </c>
    </row>
    <row r="516" customFormat="false" ht="15" hidden="false" customHeight="false" outlineLevel="0" collapsed="false">
      <c r="A516" s="10"/>
      <c r="B516" s="13"/>
      <c r="C516" s="11" t="str">
        <f aca="false">IF(B516="","",TEXT(B516,"yyyy-mm"))</f>
        <v/>
      </c>
      <c r="D516" s="10"/>
      <c r="E516" s="10"/>
      <c r="F516" s="10"/>
      <c r="G516" s="10"/>
      <c r="H516" s="10"/>
      <c r="I516" s="10"/>
      <c r="J516" s="10"/>
      <c r="K516" s="11" t="str">
        <f aca="false">IF(J516="","",IF(J516&gt;=9,"Promoter",IF(J516&gt;=7,"Passive","Detractor")))</f>
        <v/>
      </c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1" t="str">
        <f aca="false">IF(OR(K516="Detractor",COUNTIF(M516:Y516,"&lt;=2")&gt;0,AA516="Yes"),"ALERT","")</f>
        <v/>
      </c>
    </row>
    <row r="517" customFormat="false" ht="15" hidden="false" customHeight="false" outlineLevel="0" collapsed="false">
      <c r="A517" s="10"/>
      <c r="B517" s="13"/>
      <c r="C517" s="11" t="str">
        <f aca="false">IF(B517="","",TEXT(B517,"yyyy-mm"))</f>
        <v/>
      </c>
      <c r="D517" s="10"/>
      <c r="E517" s="10"/>
      <c r="F517" s="10"/>
      <c r="G517" s="10"/>
      <c r="H517" s="10"/>
      <c r="I517" s="10"/>
      <c r="J517" s="10"/>
      <c r="K517" s="11" t="str">
        <f aca="false">IF(J517="","",IF(J517&gt;=9,"Promoter",IF(J517&gt;=7,"Passive","Detractor")))</f>
        <v/>
      </c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1" t="str">
        <f aca="false">IF(OR(K517="Detractor",COUNTIF(M517:Y517,"&lt;=2")&gt;0,AA517="Yes"),"ALERT","")</f>
        <v/>
      </c>
    </row>
    <row r="518" customFormat="false" ht="15" hidden="false" customHeight="false" outlineLevel="0" collapsed="false">
      <c r="A518" s="10"/>
      <c r="B518" s="13"/>
      <c r="C518" s="11" t="str">
        <f aca="false">IF(B518="","",TEXT(B518,"yyyy-mm"))</f>
        <v/>
      </c>
      <c r="D518" s="10"/>
      <c r="E518" s="10"/>
      <c r="F518" s="10"/>
      <c r="G518" s="10"/>
      <c r="H518" s="10"/>
      <c r="I518" s="10"/>
      <c r="J518" s="10"/>
      <c r="K518" s="11" t="str">
        <f aca="false">IF(J518="","",IF(J518&gt;=9,"Promoter",IF(J518&gt;=7,"Passive","Detractor")))</f>
        <v/>
      </c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1" t="str">
        <f aca="false">IF(OR(K518="Detractor",COUNTIF(M518:Y518,"&lt;=2")&gt;0,AA518="Yes"),"ALERT","")</f>
        <v/>
      </c>
    </row>
    <row r="519" customFormat="false" ht="15" hidden="false" customHeight="false" outlineLevel="0" collapsed="false">
      <c r="A519" s="10"/>
      <c r="B519" s="13"/>
      <c r="C519" s="11" t="str">
        <f aca="false">IF(B519="","",TEXT(B519,"yyyy-mm"))</f>
        <v/>
      </c>
      <c r="D519" s="10"/>
      <c r="E519" s="10"/>
      <c r="F519" s="10"/>
      <c r="G519" s="10"/>
      <c r="H519" s="10"/>
      <c r="I519" s="10"/>
      <c r="J519" s="10"/>
      <c r="K519" s="11" t="str">
        <f aca="false">IF(J519="","",IF(J519&gt;=9,"Promoter",IF(J519&gt;=7,"Passive","Detractor")))</f>
        <v/>
      </c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1" t="str">
        <f aca="false">IF(OR(K519="Detractor",COUNTIF(M519:Y519,"&lt;=2")&gt;0,AA519="Yes"),"ALERT","")</f>
        <v/>
      </c>
    </row>
    <row r="520" customFormat="false" ht="15" hidden="false" customHeight="false" outlineLevel="0" collapsed="false">
      <c r="A520" s="10"/>
      <c r="B520" s="13"/>
      <c r="C520" s="11" t="str">
        <f aca="false">IF(B520="","",TEXT(B520,"yyyy-mm"))</f>
        <v/>
      </c>
      <c r="D520" s="10"/>
      <c r="E520" s="10"/>
      <c r="F520" s="10"/>
      <c r="G520" s="10"/>
      <c r="H520" s="10"/>
      <c r="I520" s="10"/>
      <c r="J520" s="10"/>
      <c r="K520" s="11" t="str">
        <f aca="false">IF(J520="","",IF(J520&gt;=9,"Promoter",IF(J520&gt;=7,"Passive","Detractor")))</f>
        <v/>
      </c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1" t="str">
        <f aca="false">IF(OR(K520="Detractor",COUNTIF(M520:Y520,"&lt;=2")&gt;0,AA520="Yes"),"ALERT","")</f>
        <v/>
      </c>
    </row>
    <row r="521" customFormat="false" ht="15" hidden="false" customHeight="false" outlineLevel="0" collapsed="false">
      <c r="A521" s="10"/>
      <c r="B521" s="13"/>
      <c r="C521" s="11" t="str">
        <f aca="false">IF(B521="","",TEXT(B521,"yyyy-mm"))</f>
        <v/>
      </c>
      <c r="D521" s="10"/>
      <c r="E521" s="10"/>
      <c r="F521" s="10"/>
      <c r="G521" s="10"/>
      <c r="H521" s="10"/>
      <c r="I521" s="10"/>
      <c r="J521" s="10"/>
      <c r="K521" s="11" t="str">
        <f aca="false">IF(J521="","",IF(J521&gt;=9,"Promoter",IF(J521&gt;=7,"Passive","Detractor")))</f>
        <v/>
      </c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1" t="str">
        <f aca="false">IF(OR(K521="Detractor",COUNTIF(M521:Y521,"&lt;=2")&gt;0,AA521="Yes"),"ALERT","")</f>
        <v/>
      </c>
    </row>
    <row r="522" customFormat="false" ht="15" hidden="false" customHeight="false" outlineLevel="0" collapsed="false">
      <c r="A522" s="10"/>
      <c r="B522" s="13"/>
      <c r="C522" s="11" t="str">
        <f aca="false">IF(B522="","",TEXT(B522,"yyyy-mm"))</f>
        <v/>
      </c>
      <c r="D522" s="10"/>
      <c r="E522" s="10"/>
      <c r="F522" s="10"/>
      <c r="G522" s="10"/>
      <c r="H522" s="10"/>
      <c r="I522" s="10"/>
      <c r="J522" s="10"/>
      <c r="K522" s="11" t="str">
        <f aca="false">IF(J522="","",IF(J522&gt;=9,"Promoter",IF(J522&gt;=7,"Passive","Detractor")))</f>
        <v/>
      </c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1" t="str">
        <f aca="false">IF(OR(K522="Detractor",COUNTIF(M522:Y522,"&lt;=2")&gt;0,AA522="Yes"),"ALERT","")</f>
        <v/>
      </c>
    </row>
    <row r="523" customFormat="false" ht="15" hidden="false" customHeight="false" outlineLevel="0" collapsed="false">
      <c r="A523" s="10"/>
      <c r="B523" s="13"/>
      <c r="C523" s="11" t="str">
        <f aca="false">IF(B523="","",TEXT(B523,"yyyy-mm"))</f>
        <v/>
      </c>
      <c r="D523" s="10"/>
      <c r="E523" s="10"/>
      <c r="F523" s="10"/>
      <c r="G523" s="10"/>
      <c r="H523" s="10"/>
      <c r="I523" s="10"/>
      <c r="J523" s="10"/>
      <c r="K523" s="11" t="str">
        <f aca="false">IF(J523="","",IF(J523&gt;=9,"Promoter",IF(J523&gt;=7,"Passive","Detractor")))</f>
        <v/>
      </c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1" t="str">
        <f aca="false">IF(OR(K523="Detractor",COUNTIF(M523:Y523,"&lt;=2")&gt;0,AA523="Yes"),"ALERT","")</f>
        <v/>
      </c>
    </row>
    <row r="524" customFormat="false" ht="15" hidden="false" customHeight="false" outlineLevel="0" collapsed="false">
      <c r="A524" s="10"/>
      <c r="B524" s="13"/>
      <c r="C524" s="11" t="str">
        <f aca="false">IF(B524="","",TEXT(B524,"yyyy-mm"))</f>
        <v/>
      </c>
      <c r="D524" s="10"/>
      <c r="E524" s="10"/>
      <c r="F524" s="10"/>
      <c r="G524" s="10"/>
      <c r="H524" s="10"/>
      <c r="I524" s="10"/>
      <c r="J524" s="10"/>
      <c r="K524" s="11" t="str">
        <f aca="false">IF(J524="","",IF(J524&gt;=9,"Promoter",IF(J524&gt;=7,"Passive","Detractor")))</f>
        <v/>
      </c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1" t="str">
        <f aca="false">IF(OR(K524="Detractor",COUNTIF(M524:Y524,"&lt;=2")&gt;0,AA524="Yes"),"ALERT","")</f>
        <v/>
      </c>
    </row>
    <row r="525" customFormat="false" ht="15" hidden="false" customHeight="false" outlineLevel="0" collapsed="false">
      <c r="A525" s="10"/>
      <c r="B525" s="13"/>
      <c r="C525" s="11" t="str">
        <f aca="false">IF(B525="","",TEXT(B525,"yyyy-mm"))</f>
        <v/>
      </c>
      <c r="D525" s="10"/>
      <c r="E525" s="10"/>
      <c r="F525" s="10"/>
      <c r="G525" s="10"/>
      <c r="H525" s="10"/>
      <c r="I525" s="10"/>
      <c r="J525" s="10"/>
      <c r="K525" s="11" t="str">
        <f aca="false">IF(J525="","",IF(J525&gt;=9,"Promoter",IF(J525&gt;=7,"Passive","Detractor")))</f>
        <v/>
      </c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1" t="str">
        <f aca="false">IF(OR(K525="Detractor",COUNTIF(M525:Y525,"&lt;=2")&gt;0,AA525="Yes"),"ALERT","")</f>
        <v/>
      </c>
    </row>
    <row r="526" customFormat="false" ht="15" hidden="false" customHeight="false" outlineLevel="0" collapsed="false">
      <c r="A526" s="10"/>
      <c r="B526" s="13"/>
      <c r="C526" s="11" t="str">
        <f aca="false">IF(B526="","",TEXT(B526,"yyyy-mm"))</f>
        <v/>
      </c>
      <c r="D526" s="10"/>
      <c r="E526" s="10"/>
      <c r="F526" s="10"/>
      <c r="G526" s="10"/>
      <c r="H526" s="10"/>
      <c r="I526" s="10"/>
      <c r="J526" s="10"/>
      <c r="K526" s="11" t="str">
        <f aca="false">IF(J526="","",IF(J526&gt;=9,"Promoter",IF(J526&gt;=7,"Passive","Detractor")))</f>
        <v/>
      </c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1" t="str">
        <f aca="false">IF(OR(K526="Detractor",COUNTIF(M526:Y526,"&lt;=2")&gt;0,AA526="Yes"),"ALERT","")</f>
        <v/>
      </c>
    </row>
    <row r="527" customFormat="false" ht="15" hidden="false" customHeight="false" outlineLevel="0" collapsed="false">
      <c r="A527" s="10"/>
      <c r="B527" s="13"/>
      <c r="C527" s="11" t="str">
        <f aca="false">IF(B527="","",TEXT(B527,"yyyy-mm"))</f>
        <v/>
      </c>
      <c r="D527" s="10"/>
      <c r="E527" s="10"/>
      <c r="F527" s="10"/>
      <c r="G527" s="10"/>
      <c r="H527" s="10"/>
      <c r="I527" s="10"/>
      <c r="J527" s="10"/>
      <c r="K527" s="11" t="str">
        <f aca="false">IF(J527="","",IF(J527&gt;=9,"Promoter",IF(J527&gt;=7,"Passive","Detractor")))</f>
        <v/>
      </c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1" t="str">
        <f aca="false">IF(OR(K527="Detractor",COUNTIF(M527:Y527,"&lt;=2")&gt;0,AA527="Yes"),"ALERT","")</f>
        <v/>
      </c>
    </row>
    <row r="528" customFormat="false" ht="15" hidden="false" customHeight="false" outlineLevel="0" collapsed="false">
      <c r="A528" s="10"/>
      <c r="B528" s="13"/>
      <c r="C528" s="11" t="str">
        <f aca="false">IF(B528="","",TEXT(B528,"yyyy-mm"))</f>
        <v/>
      </c>
      <c r="D528" s="10"/>
      <c r="E528" s="10"/>
      <c r="F528" s="10"/>
      <c r="G528" s="10"/>
      <c r="H528" s="10"/>
      <c r="I528" s="10"/>
      <c r="J528" s="10"/>
      <c r="K528" s="11" t="str">
        <f aca="false">IF(J528="","",IF(J528&gt;=9,"Promoter",IF(J528&gt;=7,"Passive","Detractor")))</f>
        <v/>
      </c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1" t="str">
        <f aca="false">IF(OR(K528="Detractor",COUNTIF(M528:Y528,"&lt;=2")&gt;0,AA528="Yes"),"ALERT","")</f>
        <v/>
      </c>
    </row>
    <row r="529" customFormat="false" ht="15" hidden="false" customHeight="false" outlineLevel="0" collapsed="false">
      <c r="A529" s="10"/>
      <c r="B529" s="13"/>
      <c r="C529" s="11" t="str">
        <f aca="false">IF(B529="","",TEXT(B529,"yyyy-mm"))</f>
        <v/>
      </c>
      <c r="D529" s="10"/>
      <c r="E529" s="10"/>
      <c r="F529" s="10"/>
      <c r="G529" s="10"/>
      <c r="H529" s="10"/>
      <c r="I529" s="10"/>
      <c r="J529" s="10"/>
      <c r="K529" s="11" t="str">
        <f aca="false">IF(J529="","",IF(J529&gt;=9,"Promoter",IF(J529&gt;=7,"Passive","Detractor")))</f>
        <v/>
      </c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1" t="str">
        <f aca="false">IF(OR(K529="Detractor",COUNTIF(M529:Y529,"&lt;=2")&gt;0,AA529="Yes"),"ALERT","")</f>
        <v/>
      </c>
    </row>
    <row r="530" customFormat="false" ht="15" hidden="false" customHeight="false" outlineLevel="0" collapsed="false">
      <c r="A530" s="10"/>
      <c r="B530" s="13"/>
      <c r="C530" s="11" t="str">
        <f aca="false">IF(B530="","",TEXT(B530,"yyyy-mm"))</f>
        <v/>
      </c>
      <c r="D530" s="10"/>
      <c r="E530" s="10"/>
      <c r="F530" s="10"/>
      <c r="G530" s="10"/>
      <c r="H530" s="10"/>
      <c r="I530" s="10"/>
      <c r="J530" s="10"/>
      <c r="K530" s="11" t="str">
        <f aca="false">IF(J530="","",IF(J530&gt;=9,"Promoter",IF(J530&gt;=7,"Passive","Detractor")))</f>
        <v/>
      </c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1" t="str">
        <f aca="false">IF(OR(K530="Detractor",COUNTIF(M530:Y530,"&lt;=2")&gt;0,AA530="Yes"),"ALERT","")</f>
        <v/>
      </c>
    </row>
    <row r="531" customFormat="false" ht="15" hidden="false" customHeight="false" outlineLevel="0" collapsed="false">
      <c r="A531" s="10"/>
      <c r="B531" s="13"/>
      <c r="C531" s="11" t="str">
        <f aca="false">IF(B531="","",TEXT(B531,"yyyy-mm"))</f>
        <v/>
      </c>
      <c r="D531" s="10"/>
      <c r="E531" s="10"/>
      <c r="F531" s="10"/>
      <c r="G531" s="10"/>
      <c r="H531" s="10"/>
      <c r="I531" s="10"/>
      <c r="J531" s="10"/>
      <c r="K531" s="11" t="str">
        <f aca="false">IF(J531="","",IF(J531&gt;=9,"Promoter",IF(J531&gt;=7,"Passive","Detractor")))</f>
        <v/>
      </c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1" t="str">
        <f aca="false">IF(OR(K531="Detractor",COUNTIF(M531:Y531,"&lt;=2")&gt;0,AA531="Yes"),"ALERT","")</f>
        <v/>
      </c>
    </row>
    <row r="532" customFormat="false" ht="15" hidden="false" customHeight="false" outlineLevel="0" collapsed="false">
      <c r="A532" s="10"/>
      <c r="B532" s="13"/>
      <c r="C532" s="11" t="str">
        <f aca="false">IF(B532="","",TEXT(B532,"yyyy-mm"))</f>
        <v/>
      </c>
      <c r="D532" s="10"/>
      <c r="E532" s="10"/>
      <c r="F532" s="10"/>
      <c r="G532" s="10"/>
      <c r="H532" s="10"/>
      <c r="I532" s="10"/>
      <c r="J532" s="10"/>
      <c r="K532" s="11" t="str">
        <f aca="false">IF(J532="","",IF(J532&gt;=9,"Promoter",IF(J532&gt;=7,"Passive","Detractor")))</f>
        <v/>
      </c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1" t="str">
        <f aca="false">IF(OR(K532="Detractor",COUNTIF(M532:Y532,"&lt;=2")&gt;0,AA532="Yes"),"ALERT","")</f>
        <v/>
      </c>
    </row>
    <row r="533" customFormat="false" ht="15" hidden="false" customHeight="false" outlineLevel="0" collapsed="false">
      <c r="A533" s="10"/>
      <c r="B533" s="13"/>
      <c r="C533" s="11" t="str">
        <f aca="false">IF(B533="","",TEXT(B533,"yyyy-mm"))</f>
        <v/>
      </c>
      <c r="D533" s="10"/>
      <c r="E533" s="10"/>
      <c r="F533" s="10"/>
      <c r="G533" s="10"/>
      <c r="H533" s="10"/>
      <c r="I533" s="10"/>
      <c r="J533" s="10"/>
      <c r="K533" s="11" t="str">
        <f aca="false">IF(J533="","",IF(J533&gt;=9,"Promoter",IF(J533&gt;=7,"Passive","Detractor")))</f>
        <v/>
      </c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1" t="str">
        <f aca="false">IF(OR(K533="Detractor",COUNTIF(M533:Y533,"&lt;=2")&gt;0,AA533="Yes"),"ALERT","")</f>
        <v/>
      </c>
    </row>
    <row r="534" customFormat="false" ht="15" hidden="false" customHeight="false" outlineLevel="0" collapsed="false">
      <c r="A534" s="10"/>
      <c r="B534" s="13"/>
      <c r="C534" s="11" t="str">
        <f aca="false">IF(B534="","",TEXT(B534,"yyyy-mm"))</f>
        <v/>
      </c>
      <c r="D534" s="10"/>
      <c r="E534" s="10"/>
      <c r="F534" s="10"/>
      <c r="G534" s="10"/>
      <c r="H534" s="10"/>
      <c r="I534" s="10"/>
      <c r="J534" s="10"/>
      <c r="K534" s="11" t="str">
        <f aca="false">IF(J534="","",IF(J534&gt;=9,"Promoter",IF(J534&gt;=7,"Passive","Detractor")))</f>
        <v/>
      </c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1" t="str">
        <f aca="false">IF(OR(K534="Detractor",COUNTIF(M534:Y534,"&lt;=2")&gt;0,AA534="Yes"),"ALERT","")</f>
        <v/>
      </c>
    </row>
    <row r="535" customFormat="false" ht="15" hidden="false" customHeight="false" outlineLevel="0" collapsed="false">
      <c r="A535" s="10"/>
      <c r="B535" s="13"/>
      <c r="C535" s="11" t="str">
        <f aca="false">IF(B535="","",TEXT(B535,"yyyy-mm"))</f>
        <v/>
      </c>
      <c r="D535" s="10"/>
      <c r="E535" s="10"/>
      <c r="F535" s="10"/>
      <c r="G535" s="10"/>
      <c r="H535" s="10"/>
      <c r="I535" s="10"/>
      <c r="J535" s="10"/>
      <c r="K535" s="11" t="str">
        <f aca="false">IF(J535="","",IF(J535&gt;=9,"Promoter",IF(J535&gt;=7,"Passive","Detractor")))</f>
        <v/>
      </c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1" t="str">
        <f aca="false">IF(OR(K535="Detractor",COUNTIF(M535:Y535,"&lt;=2")&gt;0,AA535="Yes"),"ALERT","")</f>
        <v/>
      </c>
    </row>
    <row r="536" customFormat="false" ht="15" hidden="false" customHeight="false" outlineLevel="0" collapsed="false">
      <c r="A536" s="10"/>
      <c r="B536" s="13"/>
      <c r="C536" s="11" t="str">
        <f aca="false">IF(B536="","",TEXT(B536,"yyyy-mm"))</f>
        <v/>
      </c>
      <c r="D536" s="10"/>
      <c r="E536" s="10"/>
      <c r="F536" s="10"/>
      <c r="G536" s="10"/>
      <c r="H536" s="10"/>
      <c r="I536" s="10"/>
      <c r="J536" s="10"/>
      <c r="K536" s="11" t="str">
        <f aca="false">IF(J536="","",IF(J536&gt;=9,"Promoter",IF(J536&gt;=7,"Passive","Detractor")))</f>
        <v/>
      </c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1" t="str">
        <f aca="false">IF(OR(K536="Detractor",COUNTIF(M536:Y536,"&lt;=2")&gt;0,AA536="Yes"),"ALERT","")</f>
        <v/>
      </c>
    </row>
    <row r="537" customFormat="false" ht="15" hidden="false" customHeight="false" outlineLevel="0" collapsed="false">
      <c r="A537" s="10"/>
      <c r="B537" s="13"/>
      <c r="C537" s="11" t="str">
        <f aca="false">IF(B537="","",TEXT(B537,"yyyy-mm"))</f>
        <v/>
      </c>
      <c r="D537" s="10"/>
      <c r="E537" s="10"/>
      <c r="F537" s="10"/>
      <c r="G537" s="10"/>
      <c r="H537" s="10"/>
      <c r="I537" s="10"/>
      <c r="J537" s="10"/>
      <c r="K537" s="11" t="str">
        <f aca="false">IF(J537="","",IF(J537&gt;=9,"Promoter",IF(J537&gt;=7,"Passive","Detractor")))</f>
        <v/>
      </c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1" t="str">
        <f aca="false">IF(OR(K537="Detractor",COUNTIF(M537:Y537,"&lt;=2")&gt;0,AA537="Yes"),"ALERT","")</f>
        <v/>
      </c>
    </row>
    <row r="538" customFormat="false" ht="15" hidden="false" customHeight="false" outlineLevel="0" collapsed="false">
      <c r="A538" s="10"/>
      <c r="B538" s="13"/>
      <c r="C538" s="11" t="str">
        <f aca="false">IF(B538="","",TEXT(B538,"yyyy-mm"))</f>
        <v/>
      </c>
      <c r="D538" s="10"/>
      <c r="E538" s="10"/>
      <c r="F538" s="10"/>
      <c r="G538" s="10"/>
      <c r="H538" s="10"/>
      <c r="I538" s="10"/>
      <c r="J538" s="10"/>
      <c r="K538" s="11" t="str">
        <f aca="false">IF(J538="","",IF(J538&gt;=9,"Promoter",IF(J538&gt;=7,"Passive","Detractor")))</f>
        <v/>
      </c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1" t="str">
        <f aca="false">IF(OR(K538="Detractor",COUNTIF(M538:Y538,"&lt;=2")&gt;0,AA538="Yes"),"ALERT","")</f>
        <v/>
      </c>
    </row>
    <row r="539" customFormat="false" ht="15" hidden="false" customHeight="false" outlineLevel="0" collapsed="false">
      <c r="A539" s="10"/>
      <c r="B539" s="13"/>
      <c r="C539" s="11" t="str">
        <f aca="false">IF(B539="","",TEXT(B539,"yyyy-mm"))</f>
        <v/>
      </c>
      <c r="D539" s="10"/>
      <c r="E539" s="10"/>
      <c r="F539" s="10"/>
      <c r="G539" s="10"/>
      <c r="H539" s="10"/>
      <c r="I539" s="10"/>
      <c r="J539" s="10"/>
      <c r="K539" s="11" t="str">
        <f aca="false">IF(J539="","",IF(J539&gt;=9,"Promoter",IF(J539&gt;=7,"Passive","Detractor")))</f>
        <v/>
      </c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1" t="str">
        <f aca="false">IF(OR(K539="Detractor",COUNTIF(M539:Y539,"&lt;=2")&gt;0,AA539="Yes"),"ALERT","")</f>
        <v/>
      </c>
    </row>
    <row r="540" customFormat="false" ht="15" hidden="false" customHeight="false" outlineLevel="0" collapsed="false">
      <c r="A540" s="10"/>
      <c r="B540" s="13"/>
      <c r="C540" s="11" t="str">
        <f aca="false">IF(B540="","",TEXT(B540,"yyyy-mm"))</f>
        <v/>
      </c>
      <c r="D540" s="10"/>
      <c r="E540" s="10"/>
      <c r="F540" s="10"/>
      <c r="G540" s="10"/>
      <c r="H540" s="10"/>
      <c r="I540" s="10"/>
      <c r="J540" s="10"/>
      <c r="K540" s="11" t="str">
        <f aca="false">IF(J540="","",IF(J540&gt;=9,"Promoter",IF(J540&gt;=7,"Passive","Detractor")))</f>
        <v/>
      </c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1" t="str">
        <f aca="false">IF(OR(K540="Detractor",COUNTIF(M540:Y540,"&lt;=2")&gt;0,AA540="Yes"),"ALERT","")</f>
        <v/>
      </c>
    </row>
    <row r="541" customFormat="false" ht="15" hidden="false" customHeight="false" outlineLevel="0" collapsed="false">
      <c r="A541" s="10"/>
      <c r="B541" s="13"/>
      <c r="C541" s="11" t="str">
        <f aca="false">IF(B541="","",TEXT(B541,"yyyy-mm"))</f>
        <v/>
      </c>
      <c r="D541" s="10"/>
      <c r="E541" s="10"/>
      <c r="F541" s="10"/>
      <c r="G541" s="10"/>
      <c r="H541" s="10"/>
      <c r="I541" s="10"/>
      <c r="J541" s="10"/>
      <c r="K541" s="11" t="str">
        <f aca="false">IF(J541="","",IF(J541&gt;=9,"Promoter",IF(J541&gt;=7,"Passive","Detractor")))</f>
        <v/>
      </c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1" t="str">
        <f aca="false">IF(OR(K541="Detractor",COUNTIF(M541:Y541,"&lt;=2")&gt;0,AA541="Yes"),"ALERT","")</f>
        <v/>
      </c>
    </row>
    <row r="542" customFormat="false" ht="15" hidden="false" customHeight="false" outlineLevel="0" collapsed="false">
      <c r="A542" s="10"/>
      <c r="B542" s="13"/>
      <c r="C542" s="11" t="str">
        <f aca="false">IF(B542="","",TEXT(B542,"yyyy-mm"))</f>
        <v/>
      </c>
      <c r="D542" s="10"/>
      <c r="E542" s="10"/>
      <c r="F542" s="10"/>
      <c r="G542" s="10"/>
      <c r="H542" s="10"/>
      <c r="I542" s="10"/>
      <c r="J542" s="10"/>
      <c r="K542" s="11" t="str">
        <f aca="false">IF(J542="","",IF(J542&gt;=9,"Promoter",IF(J542&gt;=7,"Passive","Detractor")))</f>
        <v/>
      </c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1" t="str">
        <f aca="false">IF(OR(K542="Detractor",COUNTIF(M542:Y542,"&lt;=2")&gt;0,AA542="Yes"),"ALERT","")</f>
        <v/>
      </c>
    </row>
    <row r="543" customFormat="false" ht="15" hidden="false" customHeight="false" outlineLevel="0" collapsed="false">
      <c r="A543" s="10"/>
      <c r="B543" s="13"/>
      <c r="C543" s="11" t="str">
        <f aca="false">IF(B543="","",TEXT(B543,"yyyy-mm"))</f>
        <v/>
      </c>
      <c r="D543" s="10"/>
      <c r="E543" s="10"/>
      <c r="F543" s="10"/>
      <c r="G543" s="10"/>
      <c r="H543" s="10"/>
      <c r="I543" s="10"/>
      <c r="J543" s="10"/>
      <c r="K543" s="11" t="str">
        <f aca="false">IF(J543="","",IF(J543&gt;=9,"Promoter",IF(J543&gt;=7,"Passive","Detractor")))</f>
        <v/>
      </c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1" t="str">
        <f aca="false">IF(OR(K543="Detractor",COUNTIF(M543:Y543,"&lt;=2")&gt;0,AA543="Yes"),"ALERT","")</f>
        <v/>
      </c>
    </row>
    <row r="544" customFormat="false" ht="15" hidden="false" customHeight="false" outlineLevel="0" collapsed="false">
      <c r="A544" s="10"/>
      <c r="B544" s="13"/>
      <c r="C544" s="11" t="str">
        <f aca="false">IF(B544="","",TEXT(B544,"yyyy-mm"))</f>
        <v/>
      </c>
      <c r="D544" s="10"/>
      <c r="E544" s="10"/>
      <c r="F544" s="10"/>
      <c r="G544" s="10"/>
      <c r="H544" s="10"/>
      <c r="I544" s="10"/>
      <c r="J544" s="10"/>
      <c r="K544" s="11" t="str">
        <f aca="false">IF(J544="","",IF(J544&gt;=9,"Promoter",IF(J544&gt;=7,"Passive","Detractor")))</f>
        <v/>
      </c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1" t="str">
        <f aca="false">IF(OR(K544="Detractor",COUNTIF(M544:Y544,"&lt;=2")&gt;0,AA544="Yes"),"ALERT","")</f>
        <v/>
      </c>
    </row>
    <row r="545" customFormat="false" ht="15" hidden="false" customHeight="false" outlineLevel="0" collapsed="false">
      <c r="A545" s="10"/>
      <c r="B545" s="13"/>
      <c r="C545" s="11" t="str">
        <f aca="false">IF(B545="","",TEXT(B545,"yyyy-mm"))</f>
        <v/>
      </c>
      <c r="D545" s="10"/>
      <c r="E545" s="10"/>
      <c r="F545" s="10"/>
      <c r="G545" s="10"/>
      <c r="H545" s="10"/>
      <c r="I545" s="10"/>
      <c r="J545" s="10"/>
      <c r="K545" s="11" t="str">
        <f aca="false">IF(J545="","",IF(J545&gt;=9,"Promoter",IF(J545&gt;=7,"Passive","Detractor")))</f>
        <v/>
      </c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1" t="str">
        <f aca="false">IF(OR(K545="Detractor",COUNTIF(M545:Y545,"&lt;=2")&gt;0,AA545="Yes"),"ALERT","")</f>
        <v/>
      </c>
    </row>
    <row r="546" customFormat="false" ht="15" hidden="false" customHeight="false" outlineLevel="0" collapsed="false">
      <c r="A546" s="10"/>
      <c r="B546" s="13"/>
      <c r="C546" s="11" t="str">
        <f aca="false">IF(B546="","",TEXT(B546,"yyyy-mm"))</f>
        <v/>
      </c>
      <c r="D546" s="10"/>
      <c r="E546" s="10"/>
      <c r="F546" s="10"/>
      <c r="G546" s="10"/>
      <c r="H546" s="10"/>
      <c r="I546" s="10"/>
      <c r="J546" s="10"/>
      <c r="K546" s="11" t="str">
        <f aca="false">IF(J546="","",IF(J546&gt;=9,"Promoter",IF(J546&gt;=7,"Passive","Detractor")))</f>
        <v/>
      </c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1" t="str">
        <f aca="false">IF(OR(K546="Detractor",COUNTIF(M546:Y546,"&lt;=2")&gt;0,AA546="Yes"),"ALERT","")</f>
        <v/>
      </c>
    </row>
    <row r="547" customFormat="false" ht="15" hidden="false" customHeight="false" outlineLevel="0" collapsed="false">
      <c r="A547" s="10"/>
      <c r="B547" s="13"/>
      <c r="C547" s="11" t="str">
        <f aca="false">IF(B547="","",TEXT(B547,"yyyy-mm"))</f>
        <v/>
      </c>
      <c r="D547" s="10"/>
      <c r="E547" s="10"/>
      <c r="F547" s="10"/>
      <c r="G547" s="10"/>
      <c r="H547" s="10"/>
      <c r="I547" s="10"/>
      <c r="J547" s="10"/>
      <c r="K547" s="11" t="str">
        <f aca="false">IF(J547="","",IF(J547&gt;=9,"Promoter",IF(J547&gt;=7,"Passive","Detractor")))</f>
        <v/>
      </c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1" t="str">
        <f aca="false">IF(OR(K547="Detractor",COUNTIF(M547:Y547,"&lt;=2")&gt;0,AA547="Yes"),"ALERT","")</f>
        <v/>
      </c>
    </row>
    <row r="548" customFormat="false" ht="15" hidden="false" customHeight="false" outlineLevel="0" collapsed="false">
      <c r="A548" s="10"/>
      <c r="B548" s="13"/>
      <c r="C548" s="11" t="str">
        <f aca="false">IF(B548="","",TEXT(B548,"yyyy-mm"))</f>
        <v/>
      </c>
      <c r="D548" s="10"/>
      <c r="E548" s="10"/>
      <c r="F548" s="10"/>
      <c r="G548" s="10"/>
      <c r="H548" s="10"/>
      <c r="I548" s="10"/>
      <c r="J548" s="10"/>
      <c r="K548" s="11" t="str">
        <f aca="false">IF(J548="","",IF(J548&gt;=9,"Promoter",IF(J548&gt;=7,"Passive","Detractor")))</f>
        <v/>
      </c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1" t="str">
        <f aca="false">IF(OR(K548="Detractor",COUNTIF(M548:Y548,"&lt;=2")&gt;0,AA548="Yes"),"ALERT","")</f>
        <v/>
      </c>
    </row>
    <row r="549" customFormat="false" ht="15" hidden="false" customHeight="false" outlineLevel="0" collapsed="false">
      <c r="A549" s="10"/>
      <c r="B549" s="13"/>
      <c r="C549" s="11" t="str">
        <f aca="false">IF(B549="","",TEXT(B549,"yyyy-mm"))</f>
        <v/>
      </c>
      <c r="D549" s="10"/>
      <c r="E549" s="10"/>
      <c r="F549" s="10"/>
      <c r="G549" s="10"/>
      <c r="H549" s="10"/>
      <c r="I549" s="10"/>
      <c r="J549" s="10"/>
      <c r="K549" s="11" t="str">
        <f aca="false">IF(J549="","",IF(J549&gt;=9,"Promoter",IF(J549&gt;=7,"Passive","Detractor")))</f>
        <v/>
      </c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1" t="str">
        <f aca="false">IF(OR(K549="Detractor",COUNTIF(M549:Y549,"&lt;=2")&gt;0,AA549="Yes"),"ALERT","")</f>
        <v/>
      </c>
    </row>
    <row r="550" customFormat="false" ht="15" hidden="false" customHeight="false" outlineLevel="0" collapsed="false">
      <c r="A550" s="10"/>
      <c r="B550" s="13"/>
      <c r="C550" s="11" t="str">
        <f aca="false">IF(B550="","",TEXT(B550,"yyyy-mm"))</f>
        <v/>
      </c>
      <c r="D550" s="10"/>
      <c r="E550" s="10"/>
      <c r="F550" s="10"/>
      <c r="G550" s="10"/>
      <c r="H550" s="10"/>
      <c r="I550" s="10"/>
      <c r="J550" s="10"/>
      <c r="K550" s="11" t="str">
        <f aca="false">IF(J550="","",IF(J550&gt;=9,"Promoter",IF(J550&gt;=7,"Passive","Detractor")))</f>
        <v/>
      </c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1" t="str">
        <f aca="false">IF(OR(K550="Detractor",COUNTIF(M550:Y550,"&lt;=2")&gt;0,AA550="Yes"),"ALERT","")</f>
        <v/>
      </c>
    </row>
    <row r="551" customFormat="false" ht="15" hidden="false" customHeight="false" outlineLevel="0" collapsed="false">
      <c r="A551" s="10"/>
      <c r="B551" s="13"/>
      <c r="C551" s="11" t="str">
        <f aca="false">IF(B551="","",TEXT(B551,"yyyy-mm"))</f>
        <v/>
      </c>
      <c r="D551" s="10"/>
      <c r="E551" s="10"/>
      <c r="F551" s="10"/>
      <c r="G551" s="10"/>
      <c r="H551" s="10"/>
      <c r="I551" s="10"/>
      <c r="J551" s="10"/>
      <c r="K551" s="11" t="str">
        <f aca="false">IF(J551="","",IF(J551&gt;=9,"Promoter",IF(J551&gt;=7,"Passive","Detractor")))</f>
        <v/>
      </c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1" t="str">
        <f aca="false">IF(OR(K551="Detractor",COUNTIF(M551:Y551,"&lt;=2")&gt;0,AA551="Yes"),"ALERT","")</f>
        <v/>
      </c>
    </row>
    <row r="552" customFormat="false" ht="15" hidden="false" customHeight="false" outlineLevel="0" collapsed="false">
      <c r="A552" s="10"/>
      <c r="B552" s="13"/>
      <c r="C552" s="11" t="str">
        <f aca="false">IF(B552="","",TEXT(B552,"yyyy-mm"))</f>
        <v/>
      </c>
      <c r="D552" s="10"/>
      <c r="E552" s="10"/>
      <c r="F552" s="10"/>
      <c r="G552" s="10"/>
      <c r="H552" s="10"/>
      <c r="I552" s="10"/>
      <c r="J552" s="10"/>
      <c r="K552" s="11" t="str">
        <f aca="false">IF(J552="","",IF(J552&gt;=9,"Promoter",IF(J552&gt;=7,"Passive","Detractor")))</f>
        <v/>
      </c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1" t="str">
        <f aca="false">IF(OR(K552="Detractor",COUNTIF(M552:Y552,"&lt;=2")&gt;0,AA552="Yes"),"ALERT","")</f>
        <v/>
      </c>
    </row>
    <row r="553" customFormat="false" ht="15" hidden="false" customHeight="false" outlineLevel="0" collapsed="false">
      <c r="A553" s="10"/>
      <c r="B553" s="13"/>
      <c r="C553" s="11" t="str">
        <f aca="false">IF(B553="","",TEXT(B553,"yyyy-mm"))</f>
        <v/>
      </c>
      <c r="D553" s="10"/>
      <c r="E553" s="10"/>
      <c r="F553" s="10"/>
      <c r="G553" s="10"/>
      <c r="H553" s="10"/>
      <c r="I553" s="10"/>
      <c r="J553" s="10"/>
      <c r="K553" s="11" t="str">
        <f aca="false">IF(J553="","",IF(J553&gt;=9,"Promoter",IF(J553&gt;=7,"Passive","Detractor")))</f>
        <v/>
      </c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1" t="str">
        <f aca="false">IF(OR(K553="Detractor",COUNTIF(M553:Y553,"&lt;=2")&gt;0,AA553="Yes"),"ALERT","")</f>
        <v/>
      </c>
    </row>
    <row r="554" customFormat="false" ht="15" hidden="false" customHeight="false" outlineLevel="0" collapsed="false">
      <c r="A554" s="10"/>
      <c r="B554" s="13"/>
      <c r="C554" s="11" t="str">
        <f aca="false">IF(B554="","",TEXT(B554,"yyyy-mm"))</f>
        <v/>
      </c>
      <c r="D554" s="10"/>
      <c r="E554" s="10"/>
      <c r="F554" s="10"/>
      <c r="G554" s="10"/>
      <c r="H554" s="10"/>
      <c r="I554" s="10"/>
      <c r="J554" s="10"/>
      <c r="K554" s="11" t="str">
        <f aca="false">IF(J554="","",IF(J554&gt;=9,"Promoter",IF(J554&gt;=7,"Passive","Detractor")))</f>
        <v/>
      </c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1" t="str">
        <f aca="false">IF(OR(K554="Detractor",COUNTIF(M554:Y554,"&lt;=2")&gt;0,AA554="Yes"),"ALERT","")</f>
        <v/>
      </c>
    </row>
    <row r="555" customFormat="false" ht="15" hidden="false" customHeight="false" outlineLevel="0" collapsed="false">
      <c r="A555" s="10"/>
      <c r="B555" s="13"/>
      <c r="C555" s="11" t="str">
        <f aca="false">IF(B555="","",TEXT(B555,"yyyy-mm"))</f>
        <v/>
      </c>
      <c r="D555" s="10"/>
      <c r="E555" s="10"/>
      <c r="F555" s="10"/>
      <c r="G555" s="10"/>
      <c r="H555" s="10"/>
      <c r="I555" s="10"/>
      <c r="J555" s="10"/>
      <c r="K555" s="11" t="str">
        <f aca="false">IF(J555="","",IF(J555&gt;=9,"Promoter",IF(J555&gt;=7,"Passive","Detractor")))</f>
        <v/>
      </c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1" t="str">
        <f aca="false">IF(OR(K555="Detractor",COUNTIF(M555:Y555,"&lt;=2")&gt;0,AA555="Yes"),"ALERT","")</f>
        <v/>
      </c>
    </row>
    <row r="556" customFormat="false" ht="15" hidden="false" customHeight="false" outlineLevel="0" collapsed="false">
      <c r="A556" s="10"/>
      <c r="B556" s="13"/>
      <c r="C556" s="11" t="str">
        <f aca="false">IF(B556="","",TEXT(B556,"yyyy-mm"))</f>
        <v/>
      </c>
      <c r="D556" s="10"/>
      <c r="E556" s="10"/>
      <c r="F556" s="10"/>
      <c r="G556" s="10"/>
      <c r="H556" s="10"/>
      <c r="I556" s="10"/>
      <c r="J556" s="10"/>
      <c r="K556" s="11" t="str">
        <f aca="false">IF(J556="","",IF(J556&gt;=9,"Promoter",IF(J556&gt;=7,"Passive","Detractor")))</f>
        <v/>
      </c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1" t="str">
        <f aca="false">IF(OR(K556="Detractor",COUNTIF(M556:Y556,"&lt;=2")&gt;0,AA556="Yes"),"ALERT","")</f>
        <v/>
      </c>
    </row>
    <row r="557" customFormat="false" ht="15" hidden="false" customHeight="false" outlineLevel="0" collapsed="false">
      <c r="A557" s="10"/>
      <c r="B557" s="13"/>
      <c r="C557" s="11" t="str">
        <f aca="false">IF(B557="","",TEXT(B557,"yyyy-mm"))</f>
        <v/>
      </c>
      <c r="D557" s="10"/>
      <c r="E557" s="10"/>
      <c r="F557" s="10"/>
      <c r="G557" s="10"/>
      <c r="H557" s="10"/>
      <c r="I557" s="10"/>
      <c r="J557" s="10"/>
      <c r="K557" s="11" t="str">
        <f aca="false">IF(J557="","",IF(J557&gt;=9,"Promoter",IF(J557&gt;=7,"Passive","Detractor")))</f>
        <v/>
      </c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1" t="str">
        <f aca="false">IF(OR(K557="Detractor",COUNTIF(M557:Y557,"&lt;=2")&gt;0,AA557="Yes"),"ALERT","")</f>
        <v/>
      </c>
    </row>
    <row r="558" customFormat="false" ht="15" hidden="false" customHeight="false" outlineLevel="0" collapsed="false">
      <c r="A558" s="10"/>
      <c r="B558" s="13"/>
      <c r="C558" s="11" t="str">
        <f aca="false">IF(B558="","",TEXT(B558,"yyyy-mm"))</f>
        <v/>
      </c>
      <c r="D558" s="10"/>
      <c r="E558" s="10"/>
      <c r="F558" s="10"/>
      <c r="G558" s="10"/>
      <c r="H558" s="10"/>
      <c r="I558" s="10"/>
      <c r="J558" s="10"/>
      <c r="K558" s="11" t="str">
        <f aca="false">IF(J558="","",IF(J558&gt;=9,"Promoter",IF(J558&gt;=7,"Passive","Detractor")))</f>
        <v/>
      </c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1" t="str">
        <f aca="false">IF(OR(K558="Detractor",COUNTIF(M558:Y558,"&lt;=2")&gt;0,AA558="Yes"),"ALERT","")</f>
        <v/>
      </c>
    </row>
    <row r="559" customFormat="false" ht="15" hidden="false" customHeight="false" outlineLevel="0" collapsed="false">
      <c r="A559" s="10"/>
      <c r="B559" s="13"/>
      <c r="C559" s="11" t="str">
        <f aca="false">IF(B559="","",TEXT(B559,"yyyy-mm"))</f>
        <v/>
      </c>
      <c r="D559" s="10"/>
      <c r="E559" s="10"/>
      <c r="F559" s="10"/>
      <c r="G559" s="10"/>
      <c r="H559" s="10"/>
      <c r="I559" s="10"/>
      <c r="J559" s="10"/>
      <c r="K559" s="11" t="str">
        <f aca="false">IF(J559="","",IF(J559&gt;=9,"Promoter",IF(J559&gt;=7,"Passive","Detractor")))</f>
        <v/>
      </c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1" t="str">
        <f aca="false">IF(OR(K559="Detractor",COUNTIF(M559:Y559,"&lt;=2")&gt;0,AA559="Yes"),"ALERT","")</f>
        <v/>
      </c>
    </row>
    <row r="560" customFormat="false" ht="15" hidden="false" customHeight="false" outlineLevel="0" collapsed="false">
      <c r="A560" s="10"/>
      <c r="B560" s="13"/>
      <c r="C560" s="11" t="str">
        <f aca="false">IF(B560="","",TEXT(B560,"yyyy-mm"))</f>
        <v/>
      </c>
      <c r="D560" s="10"/>
      <c r="E560" s="10"/>
      <c r="F560" s="10"/>
      <c r="G560" s="10"/>
      <c r="H560" s="10"/>
      <c r="I560" s="10"/>
      <c r="J560" s="10"/>
      <c r="K560" s="11" t="str">
        <f aca="false">IF(J560="","",IF(J560&gt;=9,"Promoter",IF(J560&gt;=7,"Passive","Detractor")))</f>
        <v/>
      </c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1" t="str">
        <f aca="false">IF(OR(K560="Detractor",COUNTIF(M560:Y560,"&lt;=2")&gt;0,AA560="Yes"),"ALERT","")</f>
        <v/>
      </c>
    </row>
    <row r="561" customFormat="false" ht="15" hidden="false" customHeight="false" outlineLevel="0" collapsed="false">
      <c r="A561" s="10"/>
      <c r="B561" s="13"/>
      <c r="C561" s="11" t="str">
        <f aca="false">IF(B561="","",TEXT(B561,"yyyy-mm"))</f>
        <v/>
      </c>
      <c r="D561" s="10"/>
      <c r="E561" s="10"/>
      <c r="F561" s="10"/>
      <c r="G561" s="10"/>
      <c r="H561" s="10"/>
      <c r="I561" s="10"/>
      <c r="J561" s="10"/>
      <c r="K561" s="11" t="str">
        <f aca="false">IF(J561="","",IF(J561&gt;=9,"Promoter",IF(J561&gt;=7,"Passive","Detractor")))</f>
        <v/>
      </c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1" t="str">
        <f aca="false">IF(OR(K561="Detractor",COUNTIF(M561:Y561,"&lt;=2")&gt;0,AA561="Yes"),"ALERT","")</f>
        <v/>
      </c>
    </row>
    <row r="562" customFormat="false" ht="15" hidden="false" customHeight="false" outlineLevel="0" collapsed="false">
      <c r="A562" s="10"/>
      <c r="B562" s="13"/>
      <c r="C562" s="11" t="str">
        <f aca="false">IF(B562="","",TEXT(B562,"yyyy-mm"))</f>
        <v/>
      </c>
      <c r="D562" s="10"/>
      <c r="E562" s="10"/>
      <c r="F562" s="10"/>
      <c r="G562" s="10"/>
      <c r="H562" s="10"/>
      <c r="I562" s="10"/>
      <c r="J562" s="10"/>
      <c r="K562" s="11" t="str">
        <f aca="false">IF(J562="","",IF(J562&gt;=9,"Promoter",IF(J562&gt;=7,"Passive","Detractor")))</f>
        <v/>
      </c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1" t="str">
        <f aca="false">IF(OR(K562="Detractor",COUNTIF(M562:Y562,"&lt;=2")&gt;0,AA562="Yes"),"ALERT","")</f>
        <v/>
      </c>
    </row>
    <row r="563" customFormat="false" ht="15" hidden="false" customHeight="false" outlineLevel="0" collapsed="false">
      <c r="A563" s="10"/>
      <c r="B563" s="13"/>
      <c r="C563" s="11" t="str">
        <f aca="false">IF(B563="","",TEXT(B563,"yyyy-mm"))</f>
        <v/>
      </c>
      <c r="D563" s="10"/>
      <c r="E563" s="10"/>
      <c r="F563" s="10"/>
      <c r="G563" s="10"/>
      <c r="H563" s="10"/>
      <c r="I563" s="10"/>
      <c r="J563" s="10"/>
      <c r="K563" s="11" t="str">
        <f aca="false">IF(J563="","",IF(J563&gt;=9,"Promoter",IF(J563&gt;=7,"Passive","Detractor")))</f>
        <v/>
      </c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1" t="str">
        <f aca="false">IF(OR(K563="Detractor",COUNTIF(M563:Y563,"&lt;=2")&gt;0,AA563="Yes"),"ALERT","")</f>
        <v/>
      </c>
    </row>
    <row r="564" customFormat="false" ht="15" hidden="false" customHeight="false" outlineLevel="0" collapsed="false">
      <c r="A564" s="10"/>
      <c r="B564" s="13"/>
      <c r="C564" s="11" t="str">
        <f aca="false">IF(B564="","",TEXT(B564,"yyyy-mm"))</f>
        <v/>
      </c>
      <c r="D564" s="10"/>
      <c r="E564" s="10"/>
      <c r="F564" s="10"/>
      <c r="G564" s="10"/>
      <c r="H564" s="10"/>
      <c r="I564" s="10"/>
      <c r="J564" s="10"/>
      <c r="K564" s="11" t="str">
        <f aca="false">IF(J564="","",IF(J564&gt;=9,"Promoter",IF(J564&gt;=7,"Passive","Detractor")))</f>
        <v/>
      </c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1" t="str">
        <f aca="false">IF(OR(K564="Detractor",COUNTIF(M564:Y564,"&lt;=2")&gt;0,AA564="Yes"),"ALERT","")</f>
        <v/>
      </c>
    </row>
    <row r="565" customFormat="false" ht="15" hidden="false" customHeight="false" outlineLevel="0" collapsed="false">
      <c r="A565" s="10"/>
      <c r="B565" s="13"/>
      <c r="C565" s="11" t="str">
        <f aca="false">IF(B565="","",TEXT(B565,"yyyy-mm"))</f>
        <v/>
      </c>
      <c r="D565" s="10"/>
      <c r="E565" s="10"/>
      <c r="F565" s="10"/>
      <c r="G565" s="10"/>
      <c r="H565" s="10"/>
      <c r="I565" s="10"/>
      <c r="J565" s="10"/>
      <c r="K565" s="11" t="str">
        <f aca="false">IF(J565="","",IF(J565&gt;=9,"Promoter",IF(J565&gt;=7,"Passive","Detractor")))</f>
        <v/>
      </c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1" t="str">
        <f aca="false">IF(OR(K565="Detractor",COUNTIF(M565:Y565,"&lt;=2")&gt;0,AA565="Yes"),"ALERT","")</f>
        <v/>
      </c>
    </row>
    <row r="566" customFormat="false" ht="15" hidden="false" customHeight="false" outlineLevel="0" collapsed="false">
      <c r="A566" s="10"/>
      <c r="B566" s="13"/>
      <c r="C566" s="11" t="str">
        <f aca="false">IF(B566="","",TEXT(B566,"yyyy-mm"))</f>
        <v/>
      </c>
      <c r="D566" s="10"/>
      <c r="E566" s="10"/>
      <c r="F566" s="10"/>
      <c r="G566" s="10"/>
      <c r="H566" s="10"/>
      <c r="I566" s="10"/>
      <c r="J566" s="10"/>
      <c r="K566" s="11" t="str">
        <f aca="false">IF(J566="","",IF(J566&gt;=9,"Promoter",IF(J566&gt;=7,"Passive","Detractor")))</f>
        <v/>
      </c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1" t="str">
        <f aca="false">IF(OR(K566="Detractor",COUNTIF(M566:Y566,"&lt;=2")&gt;0,AA566="Yes"),"ALERT","")</f>
        <v/>
      </c>
    </row>
    <row r="567" customFormat="false" ht="15" hidden="false" customHeight="false" outlineLevel="0" collapsed="false">
      <c r="A567" s="10"/>
      <c r="B567" s="13"/>
      <c r="C567" s="11" t="str">
        <f aca="false">IF(B567="","",TEXT(B567,"yyyy-mm"))</f>
        <v/>
      </c>
      <c r="D567" s="10"/>
      <c r="E567" s="10"/>
      <c r="F567" s="10"/>
      <c r="G567" s="10"/>
      <c r="H567" s="10"/>
      <c r="I567" s="10"/>
      <c r="J567" s="10"/>
      <c r="K567" s="11" t="str">
        <f aca="false">IF(J567="","",IF(J567&gt;=9,"Promoter",IF(J567&gt;=7,"Passive","Detractor")))</f>
        <v/>
      </c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1" t="str">
        <f aca="false">IF(OR(K567="Detractor",COUNTIF(M567:Y567,"&lt;=2")&gt;0,AA567="Yes"),"ALERT","")</f>
        <v/>
      </c>
    </row>
    <row r="568" customFormat="false" ht="15" hidden="false" customHeight="false" outlineLevel="0" collapsed="false">
      <c r="A568" s="10"/>
      <c r="B568" s="13"/>
      <c r="C568" s="11" t="str">
        <f aca="false">IF(B568="","",TEXT(B568,"yyyy-mm"))</f>
        <v/>
      </c>
      <c r="D568" s="10"/>
      <c r="E568" s="10"/>
      <c r="F568" s="10"/>
      <c r="G568" s="10"/>
      <c r="H568" s="10"/>
      <c r="I568" s="10"/>
      <c r="J568" s="10"/>
      <c r="K568" s="11" t="str">
        <f aca="false">IF(J568="","",IF(J568&gt;=9,"Promoter",IF(J568&gt;=7,"Passive","Detractor")))</f>
        <v/>
      </c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1" t="str">
        <f aca="false">IF(OR(K568="Detractor",COUNTIF(M568:Y568,"&lt;=2")&gt;0,AA568="Yes"),"ALERT","")</f>
        <v/>
      </c>
    </row>
    <row r="569" customFormat="false" ht="15" hidden="false" customHeight="false" outlineLevel="0" collapsed="false">
      <c r="A569" s="10"/>
      <c r="B569" s="13"/>
      <c r="C569" s="11" t="str">
        <f aca="false">IF(B569="","",TEXT(B569,"yyyy-mm"))</f>
        <v/>
      </c>
      <c r="D569" s="10"/>
      <c r="E569" s="10"/>
      <c r="F569" s="10"/>
      <c r="G569" s="10"/>
      <c r="H569" s="10"/>
      <c r="I569" s="10"/>
      <c r="J569" s="10"/>
      <c r="K569" s="11" t="str">
        <f aca="false">IF(J569="","",IF(J569&gt;=9,"Promoter",IF(J569&gt;=7,"Passive","Detractor")))</f>
        <v/>
      </c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1" t="str">
        <f aca="false">IF(OR(K569="Detractor",COUNTIF(M569:Y569,"&lt;=2")&gt;0,AA569="Yes"),"ALERT","")</f>
        <v/>
      </c>
    </row>
    <row r="570" customFormat="false" ht="15" hidden="false" customHeight="false" outlineLevel="0" collapsed="false">
      <c r="A570" s="10"/>
      <c r="B570" s="13"/>
      <c r="C570" s="11" t="str">
        <f aca="false">IF(B570="","",TEXT(B570,"yyyy-mm"))</f>
        <v/>
      </c>
      <c r="D570" s="10"/>
      <c r="E570" s="10"/>
      <c r="F570" s="10"/>
      <c r="G570" s="10"/>
      <c r="H570" s="10"/>
      <c r="I570" s="10"/>
      <c r="J570" s="10"/>
      <c r="K570" s="11" t="str">
        <f aca="false">IF(J570="","",IF(J570&gt;=9,"Promoter",IF(J570&gt;=7,"Passive","Detractor")))</f>
        <v/>
      </c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1" t="str">
        <f aca="false">IF(OR(K570="Detractor",COUNTIF(M570:Y570,"&lt;=2")&gt;0,AA570="Yes"),"ALERT","")</f>
        <v/>
      </c>
    </row>
    <row r="571" customFormat="false" ht="15" hidden="false" customHeight="false" outlineLevel="0" collapsed="false">
      <c r="A571" s="10"/>
      <c r="B571" s="13"/>
      <c r="C571" s="11" t="str">
        <f aca="false">IF(B571="","",TEXT(B571,"yyyy-mm"))</f>
        <v/>
      </c>
      <c r="D571" s="10"/>
      <c r="E571" s="10"/>
      <c r="F571" s="10"/>
      <c r="G571" s="10"/>
      <c r="H571" s="10"/>
      <c r="I571" s="10"/>
      <c r="J571" s="10"/>
      <c r="K571" s="11" t="str">
        <f aca="false">IF(J571="","",IF(J571&gt;=9,"Promoter",IF(J571&gt;=7,"Passive","Detractor")))</f>
        <v/>
      </c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1" t="str">
        <f aca="false">IF(OR(K571="Detractor",COUNTIF(M571:Y571,"&lt;=2")&gt;0,AA571="Yes"),"ALERT","")</f>
        <v/>
      </c>
    </row>
    <row r="572" customFormat="false" ht="15" hidden="false" customHeight="false" outlineLevel="0" collapsed="false">
      <c r="A572" s="10"/>
      <c r="B572" s="13"/>
      <c r="C572" s="11" t="str">
        <f aca="false">IF(B572="","",TEXT(B572,"yyyy-mm"))</f>
        <v/>
      </c>
      <c r="D572" s="10"/>
      <c r="E572" s="10"/>
      <c r="F572" s="10"/>
      <c r="G572" s="10"/>
      <c r="H572" s="10"/>
      <c r="I572" s="10"/>
      <c r="J572" s="10"/>
      <c r="K572" s="11" t="str">
        <f aca="false">IF(J572="","",IF(J572&gt;=9,"Promoter",IF(J572&gt;=7,"Passive","Detractor")))</f>
        <v/>
      </c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1" t="str">
        <f aca="false">IF(OR(K572="Detractor",COUNTIF(M572:Y572,"&lt;=2")&gt;0,AA572="Yes"),"ALERT","")</f>
        <v/>
      </c>
    </row>
    <row r="573" customFormat="false" ht="15" hidden="false" customHeight="false" outlineLevel="0" collapsed="false">
      <c r="A573" s="10"/>
      <c r="B573" s="13"/>
      <c r="C573" s="11" t="str">
        <f aca="false">IF(B573="","",TEXT(B573,"yyyy-mm"))</f>
        <v/>
      </c>
      <c r="D573" s="10"/>
      <c r="E573" s="10"/>
      <c r="F573" s="10"/>
      <c r="G573" s="10"/>
      <c r="H573" s="10"/>
      <c r="I573" s="10"/>
      <c r="J573" s="10"/>
      <c r="K573" s="11" t="str">
        <f aca="false">IF(J573="","",IF(J573&gt;=9,"Promoter",IF(J573&gt;=7,"Passive","Detractor")))</f>
        <v/>
      </c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1" t="str">
        <f aca="false">IF(OR(K573="Detractor",COUNTIF(M573:Y573,"&lt;=2")&gt;0,AA573="Yes"),"ALERT","")</f>
        <v/>
      </c>
    </row>
    <row r="574" customFormat="false" ht="15" hidden="false" customHeight="false" outlineLevel="0" collapsed="false">
      <c r="A574" s="10"/>
      <c r="B574" s="13"/>
      <c r="C574" s="11" t="str">
        <f aca="false">IF(B574="","",TEXT(B574,"yyyy-mm"))</f>
        <v/>
      </c>
      <c r="D574" s="10"/>
      <c r="E574" s="10"/>
      <c r="F574" s="10"/>
      <c r="G574" s="10"/>
      <c r="H574" s="10"/>
      <c r="I574" s="10"/>
      <c r="J574" s="10"/>
      <c r="K574" s="11" t="str">
        <f aca="false">IF(J574="","",IF(J574&gt;=9,"Promoter",IF(J574&gt;=7,"Passive","Detractor")))</f>
        <v/>
      </c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1" t="str">
        <f aca="false">IF(OR(K574="Detractor",COUNTIF(M574:Y574,"&lt;=2")&gt;0,AA574="Yes"),"ALERT","")</f>
        <v/>
      </c>
    </row>
    <row r="575" customFormat="false" ht="15" hidden="false" customHeight="false" outlineLevel="0" collapsed="false">
      <c r="A575" s="10"/>
      <c r="B575" s="13"/>
      <c r="C575" s="11" t="str">
        <f aca="false">IF(B575="","",TEXT(B575,"yyyy-mm"))</f>
        <v/>
      </c>
      <c r="D575" s="10"/>
      <c r="E575" s="10"/>
      <c r="F575" s="10"/>
      <c r="G575" s="10"/>
      <c r="H575" s="10"/>
      <c r="I575" s="10"/>
      <c r="J575" s="10"/>
      <c r="K575" s="11" t="str">
        <f aca="false">IF(J575="","",IF(J575&gt;=9,"Promoter",IF(J575&gt;=7,"Passive","Detractor")))</f>
        <v/>
      </c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1" t="str">
        <f aca="false">IF(OR(K575="Detractor",COUNTIF(M575:Y575,"&lt;=2")&gt;0,AA575="Yes"),"ALERT","")</f>
        <v/>
      </c>
    </row>
    <row r="576" customFormat="false" ht="15" hidden="false" customHeight="false" outlineLevel="0" collapsed="false">
      <c r="A576" s="10"/>
      <c r="B576" s="13"/>
      <c r="C576" s="11" t="str">
        <f aca="false">IF(B576="","",TEXT(B576,"yyyy-mm"))</f>
        <v/>
      </c>
      <c r="D576" s="10"/>
      <c r="E576" s="10"/>
      <c r="F576" s="10"/>
      <c r="G576" s="10"/>
      <c r="H576" s="10"/>
      <c r="I576" s="10"/>
      <c r="J576" s="10"/>
      <c r="K576" s="11" t="str">
        <f aca="false">IF(J576="","",IF(J576&gt;=9,"Promoter",IF(J576&gt;=7,"Passive","Detractor")))</f>
        <v/>
      </c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1" t="str">
        <f aca="false">IF(OR(K576="Detractor",COUNTIF(M576:Y576,"&lt;=2")&gt;0,AA576="Yes"),"ALERT","")</f>
        <v/>
      </c>
    </row>
    <row r="577" customFormat="false" ht="15" hidden="false" customHeight="false" outlineLevel="0" collapsed="false">
      <c r="A577" s="10"/>
      <c r="B577" s="13"/>
      <c r="C577" s="11" t="str">
        <f aca="false">IF(B577="","",TEXT(B577,"yyyy-mm"))</f>
        <v/>
      </c>
      <c r="D577" s="10"/>
      <c r="E577" s="10"/>
      <c r="F577" s="10"/>
      <c r="G577" s="10"/>
      <c r="H577" s="10"/>
      <c r="I577" s="10"/>
      <c r="J577" s="10"/>
      <c r="K577" s="11" t="str">
        <f aca="false">IF(J577="","",IF(J577&gt;=9,"Promoter",IF(J577&gt;=7,"Passive","Detractor")))</f>
        <v/>
      </c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1" t="str">
        <f aca="false">IF(OR(K577="Detractor",COUNTIF(M577:Y577,"&lt;=2")&gt;0,AA577="Yes"),"ALERT","")</f>
        <v/>
      </c>
    </row>
    <row r="578" customFormat="false" ht="15" hidden="false" customHeight="false" outlineLevel="0" collapsed="false">
      <c r="A578" s="10"/>
      <c r="B578" s="13"/>
      <c r="C578" s="11" t="str">
        <f aca="false">IF(B578="","",TEXT(B578,"yyyy-mm"))</f>
        <v/>
      </c>
      <c r="D578" s="10"/>
      <c r="E578" s="10"/>
      <c r="F578" s="10"/>
      <c r="G578" s="10"/>
      <c r="H578" s="10"/>
      <c r="I578" s="10"/>
      <c r="J578" s="10"/>
      <c r="K578" s="11" t="str">
        <f aca="false">IF(J578="","",IF(J578&gt;=9,"Promoter",IF(J578&gt;=7,"Passive","Detractor")))</f>
        <v/>
      </c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1" t="str">
        <f aca="false">IF(OR(K578="Detractor",COUNTIF(M578:Y578,"&lt;=2")&gt;0,AA578="Yes"),"ALERT","")</f>
        <v/>
      </c>
    </row>
    <row r="579" customFormat="false" ht="15" hidden="false" customHeight="false" outlineLevel="0" collapsed="false">
      <c r="A579" s="10"/>
      <c r="B579" s="13"/>
      <c r="C579" s="11" t="str">
        <f aca="false">IF(B579="","",TEXT(B579,"yyyy-mm"))</f>
        <v/>
      </c>
      <c r="D579" s="10"/>
      <c r="E579" s="10"/>
      <c r="F579" s="10"/>
      <c r="G579" s="10"/>
      <c r="H579" s="10"/>
      <c r="I579" s="10"/>
      <c r="J579" s="10"/>
      <c r="K579" s="11" t="str">
        <f aca="false">IF(J579="","",IF(J579&gt;=9,"Promoter",IF(J579&gt;=7,"Passive","Detractor")))</f>
        <v/>
      </c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1" t="str">
        <f aca="false">IF(OR(K579="Detractor",COUNTIF(M579:Y579,"&lt;=2")&gt;0,AA579="Yes"),"ALERT","")</f>
        <v/>
      </c>
    </row>
    <row r="580" customFormat="false" ht="15" hidden="false" customHeight="false" outlineLevel="0" collapsed="false">
      <c r="A580" s="10"/>
      <c r="B580" s="13"/>
      <c r="C580" s="11" t="str">
        <f aca="false">IF(B580="","",TEXT(B580,"yyyy-mm"))</f>
        <v/>
      </c>
      <c r="D580" s="10"/>
      <c r="E580" s="10"/>
      <c r="F580" s="10"/>
      <c r="G580" s="10"/>
      <c r="H580" s="10"/>
      <c r="I580" s="10"/>
      <c r="J580" s="10"/>
      <c r="K580" s="11" t="str">
        <f aca="false">IF(J580="","",IF(J580&gt;=9,"Promoter",IF(J580&gt;=7,"Passive","Detractor")))</f>
        <v/>
      </c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1" t="str">
        <f aca="false">IF(OR(K580="Detractor",COUNTIF(M580:Y580,"&lt;=2")&gt;0,AA580="Yes"),"ALERT","")</f>
        <v/>
      </c>
    </row>
    <row r="581" customFormat="false" ht="15" hidden="false" customHeight="false" outlineLevel="0" collapsed="false">
      <c r="A581" s="10"/>
      <c r="B581" s="13"/>
      <c r="C581" s="11" t="str">
        <f aca="false">IF(B581="","",TEXT(B581,"yyyy-mm"))</f>
        <v/>
      </c>
      <c r="D581" s="10"/>
      <c r="E581" s="10"/>
      <c r="F581" s="10"/>
      <c r="G581" s="10"/>
      <c r="H581" s="10"/>
      <c r="I581" s="10"/>
      <c r="J581" s="10"/>
      <c r="K581" s="11" t="str">
        <f aca="false">IF(J581="","",IF(J581&gt;=9,"Promoter",IF(J581&gt;=7,"Passive","Detractor")))</f>
        <v/>
      </c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1" t="str">
        <f aca="false">IF(OR(K581="Detractor",COUNTIF(M581:Y581,"&lt;=2")&gt;0,AA581="Yes"),"ALERT","")</f>
        <v/>
      </c>
    </row>
    <row r="582" customFormat="false" ht="15" hidden="false" customHeight="false" outlineLevel="0" collapsed="false">
      <c r="A582" s="10"/>
      <c r="B582" s="13"/>
      <c r="C582" s="11" t="str">
        <f aca="false">IF(B582="","",TEXT(B582,"yyyy-mm"))</f>
        <v/>
      </c>
      <c r="D582" s="10"/>
      <c r="E582" s="10"/>
      <c r="F582" s="10"/>
      <c r="G582" s="10"/>
      <c r="H582" s="10"/>
      <c r="I582" s="10"/>
      <c r="J582" s="10"/>
      <c r="K582" s="11" t="str">
        <f aca="false">IF(J582="","",IF(J582&gt;=9,"Promoter",IF(J582&gt;=7,"Passive","Detractor")))</f>
        <v/>
      </c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1" t="str">
        <f aca="false">IF(OR(K582="Detractor",COUNTIF(M582:Y582,"&lt;=2")&gt;0,AA582="Yes"),"ALERT","")</f>
        <v/>
      </c>
    </row>
    <row r="583" customFormat="false" ht="15" hidden="false" customHeight="false" outlineLevel="0" collapsed="false">
      <c r="A583" s="10"/>
      <c r="B583" s="13"/>
      <c r="C583" s="11" t="str">
        <f aca="false">IF(B583="","",TEXT(B583,"yyyy-mm"))</f>
        <v/>
      </c>
      <c r="D583" s="10"/>
      <c r="E583" s="10"/>
      <c r="F583" s="10"/>
      <c r="G583" s="10"/>
      <c r="H583" s="10"/>
      <c r="I583" s="10"/>
      <c r="J583" s="10"/>
      <c r="K583" s="11" t="str">
        <f aca="false">IF(J583="","",IF(J583&gt;=9,"Promoter",IF(J583&gt;=7,"Passive","Detractor")))</f>
        <v/>
      </c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1" t="str">
        <f aca="false">IF(OR(K583="Detractor",COUNTIF(M583:Y583,"&lt;=2")&gt;0,AA583="Yes"),"ALERT","")</f>
        <v/>
      </c>
    </row>
    <row r="584" customFormat="false" ht="15" hidden="false" customHeight="false" outlineLevel="0" collapsed="false">
      <c r="A584" s="10"/>
      <c r="B584" s="13"/>
      <c r="C584" s="11" t="str">
        <f aca="false">IF(B584="","",TEXT(B584,"yyyy-mm"))</f>
        <v/>
      </c>
      <c r="D584" s="10"/>
      <c r="E584" s="10"/>
      <c r="F584" s="10"/>
      <c r="G584" s="10"/>
      <c r="H584" s="10"/>
      <c r="I584" s="10"/>
      <c r="J584" s="10"/>
      <c r="K584" s="11" t="str">
        <f aca="false">IF(J584="","",IF(J584&gt;=9,"Promoter",IF(J584&gt;=7,"Passive","Detractor")))</f>
        <v/>
      </c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1" t="str">
        <f aca="false">IF(OR(K584="Detractor",COUNTIF(M584:Y584,"&lt;=2")&gt;0,AA584="Yes"),"ALERT","")</f>
        <v/>
      </c>
    </row>
    <row r="585" customFormat="false" ht="15" hidden="false" customHeight="false" outlineLevel="0" collapsed="false">
      <c r="A585" s="10"/>
      <c r="B585" s="13"/>
      <c r="C585" s="11" t="str">
        <f aca="false">IF(B585="","",TEXT(B585,"yyyy-mm"))</f>
        <v/>
      </c>
      <c r="D585" s="10"/>
      <c r="E585" s="10"/>
      <c r="F585" s="10"/>
      <c r="G585" s="10"/>
      <c r="H585" s="10"/>
      <c r="I585" s="10"/>
      <c r="J585" s="10"/>
      <c r="K585" s="11" t="str">
        <f aca="false">IF(J585="","",IF(J585&gt;=9,"Promoter",IF(J585&gt;=7,"Passive","Detractor")))</f>
        <v/>
      </c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1" t="str">
        <f aca="false">IF(OR(K585="Detractor",COUNTIF(M585:Y585,"&lt;=2")&gt;0,AA585="Yes"),"ALERT","")</f>
        <v/>
      </c>
    </row>
    <row r="586" customFormat="false" ht="15" hidden="false" customHeight="false" outlineLevel="0" collapsed="false">
      <c r="A586" s="10"/>
      <c r="B586" s="13"/>
      <c r="C586" s="11" t="str">
        <f aca="false">IF(B586="","",TEXT(B586,"yyyy-mm"))</f>
        <v/>
      </c>
      <c r="D586" s="10"/>
      <c r="E586" s="10"/>
      <c r="F586" s="10"/>
      <c r="G586" s="10"/>
      <c r="H586" s="10"/>
      <c r="I586" s="10"/>
      <c r="J586" s="10"/>
      <c r="K586" s="11" t="str">
        <f aca="false">IF(J586="","",IF(J586&gt;=9,"Promoter",IF(J586&gt;=7,"Passive","Detractor")))</f>
        <v/>
      </c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1" t="str">
        <f aca="false">IF(OR(K586="Detractor",COUNTIF(M586:Y586,"&lt;=2")&gt;0,AA586="Yes"),"ALERT","")</f>
        <v/>
      </c>
    </row>
    <row r="587" customFormat="false" ht="15" hidden="false" customHeight="false" outlineLevel="0" collapsed="false">
      <c r="A587" s="10"/>
      <c r="B587" s="13"/>
      <c r="C587" s="11" t="str">
        <f aca="false">IF(B587="","",TEXT(B587,"yyyy-mm"))</f>
        <v/>
      </c>
      <c r="D587" s="10"/>
      <c r="E587" s="10"/>
      <c r="F587" s="10"/>
      <c r="G587" s="10"/>
      <c r="H587" s="10"/>
      <c r="I587" s="10"/>
      <c r="J587" s="10"/>
      <c r="K587" s="11" t="str">
        <f aca="false">IF(J587="","",IF(J587&gt;=9,"Promoter",IF(J587&gt;=7,"Passive","Detractor")))</f>
        <v/>
      </c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1" t="str">
        <f aca="false">IF(OR(K587="Detractor",COUNTIF(M587:Y587,"&lt;=2")&gt;0,AA587="Yes"),"ALERT","")</f>
        <v/>
      </c>
    </row>
    <row r="588" customFormat="false" ht="15" hidden="false" customHeight="false" outlineLevel="0" collapsed="false">
      <c r="A588" s="10"/>
      <c r="B588" s="13"/>
      <c r="C588" s="11" t="str">
        <f aca="false">IF(B588="","",TEXT(B588,"yyyy-mm"))</f>
        <v/>
      </c>
      <c r="D588" s="10"/>
      <c r="E588" s="10"/>
      <c r="F588" s="10"/>
      <c r="G588" s="10"/>
      <c r="H588" s="10"/>
      <c r="I588" s="10"/>
      <c r="J588" s="10"/>
      <c r="K588" s="11" t="str">
        <f aca="false">IF(J588="","",IF(J588&gt;=9,"Promoter",IF(J588&gt;=7,"Passive","Detractor")))</f>
        <v/>
      </c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1" t="str">
        <f aca="false">IF(OR(K588="Detractor",COUNTIF(M588:Y588,"&lt;=2")&gt;0,AA588="Yes"),"ALERT","")</f>
        <v/>
      </c>
    </row>
    <row r="589" customFormat="false" ht="15" hidden="false" customHeight="false" outlineLevel="0" collapsed="false">
      <c r="A589" s="10"/>
      <c r="B589" s="13"/>
      <c r="C589" s="11" t="str">
        <f aca="false">IF(B589="","",TEXT(B589,"yyyy-mm"))</f>
        <v/>
      </c>
      <c r="D589" s="10"/>
      <c r="E589" s="10"/>
      <c r="F589" s="10"/>
      <c r="G589" s="10"/>
      <c r="H589" s="10"/>
      <c r="I589" s="10"/>
      <c r="J589" s="10"/>
      <c r="K589" s="11" t="str">
        <f aca="false">IF(J589="","",IF(J589&gt;=9,"Promoter",IF(J589&gt;=7,"Passive","Detractor")))</f>
        <v/>
      </c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1" t="str">
        <f aca="false">IF(OR(K589="Detractor",COUNTIF(M589:Y589,"&lt;=2")&gt;0,AA589="Yes"),"ALERT","")</f>
        <v/>
      </c>
    </row>
    <row r="590" customFormat="false" ht="15" hidden="false" customHeight="false" outlineLevel="0" collapsed="false">
      <c r="A590" s="10"/>
      <c r="B590" s="13"/>
      <c r="C590" s="11" t="str">
        <f aca="false">IF(B590="","",TEXT(B590,"yyyy-mm"))</f>
        <v/>
      </c>
      <c r="D590" s="10"/>
      <c r="E590" s="10"/>
      <c r="F590" s="10"/>
      <c r="G590" s="10"/>
      <c r="H590" s="10"/>
      <c r="I590" s="10"/>
      <c r="J590" s="10"/>
      <c r="K590" s="11" t="str">
        <f aca="false">IF(J590="","",IF(J590&gt;=9,"Promoter",IF(J590&gt;=7,"Passive","Detractor")))</f>
        <v/>
      </c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1" t="str">
        <f aca="false">IF(OR(K590="Detractor",COUNTIF(M590:Y590,"&lt;=2")&gt;0,AA590="Yes"),"ALERT","")</f>
        <v/>
      </c>
    </row>
    <row r="591" customFormat="false" ht="15" hidden="false" customHeight="false" outlineLevel="0" collapsed="false">
      <c r="A591" s="10"/>
      <c r="B591" s="13"/>
      <c r="C591" s="11" t="str">
        <f aca="false">IF(B591="","",TEXT(B591,"yyyy-mm"))</f>
        <v/>
      </c>
      <c r="D591" s="10"/>
      <c r="E591" s="10"/>
      <c r="F591" s="10"/>
      <c r="G591" s="10"/>
      <c r="H591" s="10"/>
      <c r="I591" s="10"/>
      <c r="J591" s="10"/>
      <c r="K591" s="11" t="str">
        <f aca="false">IF(J591="","",IF(J591&gt;=9,"Promoter",IF(J591&gt;=7,"Passive","Detractor")))</f>
        <v/>
      </c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1" t="str">
        <f aca="false">IF(OR(K591="Detractor",COUNTIF(M591:Y591,"&lt;=2")&gt;0,AA591="Yes"),"ALERT","")</f>
        <v/>
      </c>
    </row>
    <row r="592" customFormat="false" ht="15" hidden="false" customHeight="false" outlineLevel="0" collapsed="false">
      <c r="A592" s="10"/>
      <c r="B592" s="13"/>
      <c r="C592" s="11" t="str">
        <f aca="false">IF(B592="","",TEXT(B592,"yyyy-mm"))</f>
        <v/>
      </c>
      <c r="D592" s="10"/>
      <c r="E592" s="10"/>
      <c r="F592" s="10"/>
      <c r="G592" s="10"/>
      <c r="H592" s="10"/>
      <c r="I592" s="10"/>
      <c r="J592" s="10"/>
      <c r="K592" s="11" t="str">
        <f aca="false">IF(J592="","",IF(J592&gt;=9,"Promoter",IF(J592&gt;=7,"Passive","Detractor")))</f>
        <v/>
      </c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1" t="str">
        <f aca="false">IF(OR(K592="Detractor",COUNTIF(M592:Y592,"&lt;=2")&gt;0,AA592="Yes"),"ALERT","")</f>
        <v/>
      </c>
    </row>
    <row r="593" customFormat="false" ht="15" hidden="false" customHeight="false" outlineLevel="0" collapsed="false">
      <c r="A593" s="10"/>
      <c r="B593" s="13"/>
      <c r="C593" s="11" t="str">
        <f aca="false">IF(B593="","",TEXT(B593,"yyyy-mm"))</f>
        <v/>
      </c>
      <c r="D593" s="10"/>
      <c r="E593" s="10"/>
      <c r="F593" s="10"/>
      <c r="G593" s="10"/>
      <c r="H593" s="10"/>
      <c r="I593" s="10"/>
      <c r="J593" s="10"/>
      <c r="K593" s="11" t="str">
        <f aca="false">IF(J593="","",IF(J593&gt;=9,"Promoter",IF(J593&gt;=7,"Passive","Detractor")))</f>
        <v/>
      </c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1" t="str">
        <f aca="false">IF(OR(K593="Detractor",COUNTIF(M593:Y593,"&lt;=2")&gt;0,AA593="Yes"),"ALERT","")</f>
        <v/>
      </c>
    </row>
    <row r="594" customFormat="false" ht="15" hidden="false" customHeight="false" outlineLevel="0" collapsed="false">
      <c r="A594" s="10"/>
      <c r="B594" s="13"/>
      <c r="C594" s="11" t="str">
        <f aca="false">IF(B594="","",TEXT(B594,"yyyy-mm"))</f>
        <v/>
      </c>
      <c r="D594" s="10"/>
      <c r="E594" s="10"/>
      <c r="F594" s="10"/>
      <c r="G594" s="10"/>
      <c r="H594" s="10"/>
      <c r="I594" s="10"/>
      <c r="J594" s="10"/>
      <c r="K594" s="11" t="str">
        <f aca="false">IF(J594="","",IF(J594&gt;=9,"Promoter",IF(J594&gt;=7,"Passive","Detractor")))</f>
        <v/>
      </c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1" t="str">
        <f aca="false">IF(OR(K594="Detractor",COUNTIF(M594:Y594,"&lt;=2")&gt;0,AA594="Yes"),"ALERT","")</f>
        <v/>
      </c>
    </row>
    <row r="595" customFormat="false" ht="15" hidden="false" customHeight="false" outlineLevel="0" collapsed="false">
      <c r="A595" s="10"/>
      <c r="B595" s="13"/>
      <c r="C595" s="11" t="str">
        <f aca="false">IF(B595="","",TEXT(B595,"yyyy-mm"))</f>
        <v/>
      </c>
      <c r="D595" s="10"/>
      <c r="E595" s="10"/>
      <c r="F595" s="10"/>
      <c r="G595" s="10"/>
      <c r="H595" s="10"/>
      <c r="I595" s="10"/>
      <c r="J595" s="10"/>
      <c r="K595" s="11" t="str">
        <f aca="false">IF(J595="","",IF(J595&gt;=9,"Promoter",IF(J595&gt;=7,"Passive","Detractor")))</f>
        <v/>
      </c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1" t="str">
        <f aca="false">IF(OR(K595="Detractor",COUNTIF(M595:Y595,"&lt;=2")&gt;0,AA595="Yes"),"ALERT","")</f>
        <v/>
      </c>
    </row>
    <row r="596" customFormat="false" ht="15" hidden="false" customHeight="false" outlineLevel="0" collapsed="false">
      <c r="A596" s="10"/>
      <c r="B596" s="13"/>
      <c r="C596" s="11" t="str">
        <f aca="false">IF(B596="","",TEXT(B596,"yyyy-mm"))</f>
        <v/>
      </c>
      <c r="D596" s="10"/>
      <c r="E596" s="10"/>
      <c r="F596" s="10"/>
      <c r="G596" s="10"/>
      <c r="H596" s="10"/>
      <c r="I596" s="10"/>
      <c r="J596" s="10"/>
      <c r="K596" s="11" t="str">
        <f aca="false">IF(J596="","",IF(J596&gt;=9,"Promoter",IF(J596&gt;=7,"Passive","Detractor")))</f>
        <v/>
      </c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1" t="str">
        <f aca="false">IF(OR(K596="Detractor",COUNTIF(M596:Y596,"&lt;=2")&gt;0,AA596="Yes"),"ALERT","")</f>
        <v/>
      </c>
    </row>
    <row r="597" customFormat="false" ht="15" hidden="false" customHeight="false" outlineLevel="0" collapsed="false">
      <c r="A597" s="10"/>
      <c r="B597" s="13"/>
      <c r="C597" s="11" t="str">
        <f aca="false">IF(B597="","",TEXT(B597,"yyyy-mm"))</f>
        <v/>
      </c>
      <c r="D597" s="10"/>
      <c r="E597" s="10"/>
      <c r="F597" s="10"/>
      <c r="G597" s="10"/>
      <c r="H597" s="10"/>
      <c r="I597" s="10"/>
      <c r="J597" s="10"/>
      <c r="K597" s="11" t="str">
        <f aca="false">IF(J597="","",IF(J597&gt;=9,"Promoter",IF(J597&gt;=7,"Passive","Detractor")))</f>
        <v/>
      </c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1" t="str">
        <f aca="false">IF(OR(K597="Detractor",COUNTIF(M597:Y597,"&lt;=2")&gt;0,AA597="Yes"),"ALERT","")</f>
        <v/>
      </c>
    </row>
    <row r="598" customFormat="false" ht="15" hidden="false" customHeight="false" outlineLevel="0" collapsed="false">
      <c r="A598" s="10"/>
      <c r="B598" s="13"/>
      <c r="C598" s="11" t="str">
        <f aca="false">IF(B598="","",TEXT(B598,"yyyy-mm"))</f>
        <v/>
      </c>
      <c r="D598" s="10"/>
      <c r="E598" s="10"/>
      <c r="F598" s="10"/>
      <c r="G598" s="10"/>
      <c r="H598" s="10"/>
      <c r="I598" s="10"/>
      <c r="J598" s="10"/>
      <c r="K598" s="11" t="str">
        <f aca="false">IF(J598="","",IF(J598&gt;=9,"Promoter",IF(J598&gt;=7,"Passive","Detractor")))</f>
        <v/>
      </c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1" t="str">
        <f aca="false">IF(OR(K598="Detractor",COUNTIF(M598:Y598,"&lt;=2")&gt;0,AA598="Yes"),"ALERT","")</f>
        <v/>
      </c>
    </row>
    <row r="599" customFormat="false" ht="15" hidden="false" customHeight="false" outlineLevel="0" collapsed="false">
      <c r="A599" s="10"/>
      <c r="B599" s="13"/>
      <c r="C599" s="11" t="str">
        <f aca="false">IF(B599="","",TEXT(B599,"yyyy-mm"))</f>
        <v/>
      </c>
      <c r="D599" s="10"/>
      <c r="E599" s="10"/>
      <c r="F599" s="10"/>
      <c r="G599" s="10"/>
      <c r="H599" s="10"/>
      <c r="I599" s="10"/>
      <c r="J599" s="10"/>
      <c r="K599" s="11" t="str">
        <f aca="false">IF(J599="","",IF(J599&gt;=9,"Promoter",IF(J599&gt;=7,"Passive","Detractor")))</f>
        <v/>
      </c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1" t="str">
        <f aca="false">IF(OR(K599="Detractor",COUNTIF(M599:Y599,"&lt;=2")&gt;0,AA599="Yes"),"ALERT","")</f>
        <v/>
      </c>
    </row>
    <row r="600" customFormat="false" ht="15" hidden="false" customHeight="false" outlineLevel="0" collapsed="false">
      <c r="A600" s="10"/>
      <c r="B600" s="13"/>
      <c r="C600" s="11" t="str">
        <f aca="false">IF(B600="","",TEXT(B600,"yyyy-mm"))</f>
        <v/>
      </c>
      <c r="D600" s="10"/>
      <c r="E600" s="10"/>
      <c r="F600" s="10"/>
      <c r="G600" s="10"/>
      <c r="H600" s="10"/>
      <c r="I600" s="10"/>
      <c r="J600" s="10"/>
      <c r="K600" s="11" t="str">
        <f aca="false">IF(J600="","",IF(J600&gt;=9,"Promoter",IF(J600&gt;=7,"Passive","Detractor")))</f>
        <v/>
      </c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1" t="str">
        <f aca="false">IF(OR(K600="Detractor",COUNTIF(M600:Y600,"&lt;=2")&gt;0,AA600="Yes"),"ALERT","")</f>
        <v/>
      </c>
    </row>
    <row r="601" customFormat="false" ht="15" hidden="false" customHeight="false" outlineLevel="0" collapsed="false">
      <c r="A601" s="10"/>
      <c r="B601" s="13"/>
      <c r="C601" s="11" t="str">
        <f aca="false">IF(B601="","",TEXT(B601,"yyyy-mm"))</f>
        <v/>
      </c>
      <c r="D601" s="10"/>
      <c r="E601" s="10"/>
      <c r="F601" s="10"/>
      <c r="G601" s="10"/>
      <c r="H601" s="10"/>
      <c r="I601" s="10"/>
      <c r="J601" s="10"/>
      <c r="K601" s="11" t="str">
        <f aca="false">IF(J601="","",IF(J601&gt;=9,"Promoter",IF(J601&gt;=7,"Passive","Detractor")))</f>
        <v/>
      </c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1" t="str">
        <f aca="false">IF(OR(K601="Detractor",COUNTIF(M601:Y601,"&lt;=2")&gt;0,AA601="Yes"),"ALERT","")</f>
        <v/>
      </c>
    </row>
    <row r="602" customFormat="false" ht="15" hidden="false" customHeight="false" outlineLevel="0" collapsed="false">
      <c r="A602" s="10"/>
      <c r="B602" s="13"/>
      <c r="C602" s="11" t="str">
        <f aca="false">IF(B602="","",TEXT(B602,"yyyy-mm"))</f>
        <v/>
      </c>
      <c r="D602" s="10"/>
      <c r="E602" s="10"/>
      <c r="F602" s="10"/>
      <c r="G602" s="10"/>
      <c r="H602" s="10"/>
      <c r="I602" s="10"/>
      <c r="J602" s="10"/>
      <c r="K602" s="11" t="str">
        <f aca="false">IF(J602="","",IF(J602&gt;=9,"Promoter",IF(J602&gt;=7,"Passive","Detractor")))</f>
        <v/>
      </c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1" t="str">
        <f aca="false">IF(OR(K602="Detractor",COUNTIF(M602:Y602,"&lt;=2")&gt;0,AA602="Yes"),"ALERT","")</f>
        <v/>
      </c>
    </row>
    <row r="603" customFormat="false" ht="15" hidden="false" customHeight="false" outlineLevel="0" collapsed="false">
      <c r="A603" s="10"/>
      <c r="B603" s="13"/>
      <c r="C603" s="11" t="str">
        <f aca="false">IF(B603="","",TEXT(B603,"yyyy-mm"))</f>
        <v/>
      </c>
      <c r="D603" s="10"/>
      <c r="E603" s="10"/>
      <c r="F603" s="10"/>
      <c r="G603" s="10"/>
      <c r="H603" s="10"/>
      <c r="I603" s="10"/>
      <c r="J603" s="10"/>
      <c r="K603" s="11" t="str">
        <f aca="false">IF(J603="","",IF(J603&gt;=9,"Promoter",IF(J603&gt;=7,"Passive","Detractor")))</f>
        <v/>
      </c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1" t="str">
        <f aca="false">IF(OR(K603="Detractor",COUNTIF(M603:Y603,"&lt;=2")&gt;0,AA603="Yes"),"ALERT","")</f>
        <v/>
      </c>
    </row>
    <row r="604" customFormat="false" ht="15" hidden="false" customHeight="false" outlineLevel="0" collapsed="false">
      <c r="A604" s="10"/>
      <c r="B604" s="13"/>
      <c r="C604" s="11" t="str">
        <f aca="false">IF(B604="","",TEXT(B604,"yyyy-mm"))</f>
        <v/>
      </c>
      <c r="D604" s="10"/>
      <c r="E604" s="10"/>
      <c r="F604" s="10"/>
      <c r="G604" s="10"/>
      <c r="H604" s="10"/>
      <c r="I604" s="10"/>
      <c r="J604" s="10"/>
      <c r="K604" s="11" t="str">
        <f aca="false">IF(J604="","",IF(J604&gt;=9,"Promoter",IF(J604&gt;=7,"Passive","Detractor")))</f>
        <v/>
      </c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1" t="str">
        <f aca="false">IF(OR(K604="Detractor",COUNTIF(M604:Y604,"&lt;=2")&gt;0,AA604="Yes"),"ALERT","")</f>
        <v/>
      </c>
    </row>
    <row r="605" customFormat="false" ht="15" hidden="false" customHeight="false" outlineLevel="0" collapsed="false">
      <c r="A605" s="10"/>
      <c r="B605" s="13"/>
      <c r="C605" s="11" t="str">
        <f aca="false">IF(B605="","",TEXT(B605,"yyyy-mm"))</f>
        <v/>
      </c>
      <c r="D605" s="10"/>
      <c r="E605" s="10"/>
      <c r="F605" s="10"/>
      <c r="G605" s="10"/>
      <c r="H605" s="10"/>
      <c r="I605" s="10"/>
      <c r="J605" s="10"/>
      <c r="K605" s="11" t="str">
        <f aca="false">IF(J605="","",IF(J605&gt;=9,"Promoter",IF(J605&gt;=7,"Passive","Detractor")))</f>
        <v/>
      </c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1" t="str">
        <f aca="false">IF(OR(K605="Detractor",COUNTIF(M605:Y605,"&lt;=2")&gt;0,AA605="Yes"),"ALERT","")</f>
        <v/>
      </c>
    </row>
    <row r="606" customFormat="false" ht="15" hidden="false" customHeight="false" outlineLevel="0" collapsed="false">
      <c r="A606" s="10"/>
      <c r="B606" s="13"/>
      <c r="C606" s="11" t="str">
        <f aca="false">IF(B606="","",TEXT(B606,"yyyy-mm"))</f>
        <v/>
      </c>
      <c r="D606" s="10"/>
      <c r="E606" s="10"/>
      <c r="F606" s="10"/>
      <c r="G606" s="10"/>
      <c r="H606" s="10"/>
      <c r="I606" s="10"/>
      <c r="J606" s="10"/>
      <c r="K606" s="11" t="str">
        <f aca="false">IF(J606="","",IF(J606&gt;=9,"Promoter",IF(J606&gt;=7,"Passive","Detractor")))</f>
        <v/>
      </c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1" t="str">
        <f aca="false">IF(OR(K606="Detractor",COUNTIF(M606:Y606,"&lt;=2")&gt;0,AA606="Yes"),"ALERT","")</f>
        <v/>
      </c>
    </row>
    <row r="607" customFormat="false" ht="15" hidden="false" customHeight="false" outlineLevel="0" collapsed="false">
      <c r="A607" s="10"/>
      <c r="B607" s="13"/>
      <c r="C607" s="11" t="str">
        <f aca="false">IF(B607="","",TEXT(B607,"yyyy-mm"))</f>
        <v/>
      </c>
      <c r="D607" s="10"/>
      <c r="E607" s="10"/>
      <c r="F607" s="10"/>
      <c r="G607" s="10"/>
      <c r="H607" s="10"/>
      <c r="I607" s="10"/>
      <c r="J607" s="10"/>
      <c r="K607" s="11" t="str">
        <f aca="false">IF(J607="","",IF(J607&gt;=9,"Promoter",IF(J607&gt;=7,"Passive","Detractor")))</f>
        <v/>
      </c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1" t="str">
        <f aca="false">IF(OR(K607="Detractor",COUNTIF(M607:Y607,"&lt;=2")&gt;0,AA607="Yes"),"ALERT","")</f>
        <v/>
      </c>
    </row>
    <row r="608" customFormat="false" ht="15" hidden="false" customHeight="false" outlineLevel="0" collapsed="false">
      <c r="A608" s="10"/>
      <c r="B608" s="13"/>
      <c r="C608" s="11" t="str">
        <f aca="false">IF(B608="","",TEXT(B608,"yyyy-mm"))</f>
        <v/>
      </c>
      <c r="D608" s="10"/>
      <c r="E608" s="10"/>
      <c r="F608" s="10"/>
      <c r="G608" s="10"/>
      <c r="H608" s="10"/>
      <c r="I608" s="10"/>
      <c r="J608" s="10"/>
      <c r="K608" s="11" t="str">
        <f aca="false">IF(J608="","",IF(J608&gt;=9,"Promoter",IF(J608&gt;=7,"Passive","Detractor")))</f>
        <v/>
      </c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1" t="str">
        <f aca="false">IF(OR(K608="Detractor",COUNTIF(M608:Y608,"&lt;=2")&gt;0,AA608="Yes"),"ALERT","")</f>
        <v/>
      </c>
    </row>
    <row r="609" customFormat="false" ht="15" hidden="false" customHeight="false" outlineLevel="0" collapsed="false">
      <c r="A609" s="10"/>
      <c r="B609" s="13"/>
      <c r="C609" s="11" t="str">
        <f aca="false">IF(B609="","",TEXT(B609,"yyyy-mm"))</f>
        <v/>
      </c>
      <c r="D609" s="10"/>
      <c r="E609" s="10"/>
      <c r="F609" s="10"/>
      <c r="G609" s="10"/>
      <c r="H609" s="10"/>
      <c r="I609" s="10"/>
      <c r="J609" s="10"/>
      <c r="K609" s="11" t="str">
        <f aca="false">IF(J609="","",IF(J609&gt;=9,"Promoter",IF(J609&gt;=7,"Passive","Detractor")))</f>
        <v/>
      </c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1" t="str">
        <f aca="false">IF(OR(K609="Detractor",COUNTIF(M609:Y609,"&lt;=2")&gt;0,AA609="Yes"),"ALERT","")</f>
        <v/>
      </c>
    </row>
    <row r="610" customFormat="false" ht="15" hidden="false" customHeight="false" outlineLevel="0" collapsed="false">
      <c r="A610" s="10"/>
      <c r="B610" s="13"/>
      <c r="C610" s="11" t="str">
        <f aca="false">IF(B610="","",TEXT(B610,"yyyy-mm"))</f>
        <v/>
      </c>
      <c r="D610" s="10"/>
      <c r="E610" s="10"/>
      <c r="F610" s="10"/>
      <c r="G610" s="10"/>
      <c r="H610" s="10"/>
      <c r="I610" s="10"/>
      <c r="J610" s="10"/>
      <c r="K610" s="11" t="str">
        <f aca="false">IF(J610="","",IF(J610&gt;=9,"Promoter",IF(J610&gt;=7,"Passive","Detractor")))</f>
        <v/>
      </c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1" t="str">
        <f aca="false">IF(OR(K610="Detractor",COUNTIF(M610:Y610,"&lt;=2")&gt;0,AA610="Yes"),"ALERT","")</f>
        <v/>
      </c>
    </row>
    <row r="611" customFormat="false" ht="15" hidden="false" customHeight="false" outlineLevel="0" collapsed="false">
      <c r="A611" s="10"/>
      <c r="B611" s="13"/>
      <c r="C611" s="11" t="str">
        <f aca="false">IF(B611="","",TEXT(B611,"yyyy-mm"))</f>
        <v/>
      </c>
      <c r="D611" s="10"/>
      <c r="E611" s="10"/>
      <c r="F611" s="10"/>
      <c r="G611" s="10"/>
      <c r="H611" s="10"/>
      <c r="I611" s="10"/>
      <c r="J611" s="10"/>
      <c r="K611" s="11" t="str">
        <f aca="false">IF(J611="","",IF(J611&gt;=9,"Promoter",IF(J611&gt;=7,"Passive","Detractor")))</f>
        <v/>
      </c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1" t="str">
        <f aca="false">IF(OR(K611="Detractor",COUNTIF(M611:Y611,"&lt;=2")&gt;0,AA611="Yes"),"ALERT","")</f>
        <v/>
      </c>
    </row>
    <row r="612" customFormat="false" ht="15" hidden="false" customHeight="false" outlineLevel="0" collapsed="false">
      <c r="A612" s="10"/>
      <c r="B612" s="13"/>
      <c r="C612" s="11" t="str">
        <f aca="false">IF(B612="","",TEXT(B612,"yyyy-mm"))</f>
        <v/>
      </c>
      <c r="D612" s="10"/>
      <c r="E612" s="10"/>
      <c r="F612" s="10"/>
      <c r="G612" s="10"/>
      <c r="H612" s="10"/>
      <c r="I612" s="10"/>
      <c r="J612" s="10"/>
      <c r="K612" s="11" t="str">
        <f aca="false">IF(J612="","",IF(J612&gt;=9,"Promoter",IF(J612&gt;=7,"Passive","Detractor")))</f>
        <v/>
      </c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1" t="str">
        <f aca="false">IF(OR(K612="Detractor",COUNTIF(M612:Y612,"&lt;=2")&gt;0,AA612="Yes"),"ALERT","")</f>
        <v/>
      </c>
    </row>
    <row r="613" customFormat="false" ht="15" hidden="false" customHeight="false" outlineLevel="0" collapsed="false">
      <c r="A613" s="10"/>
      <c r="B613" s="13"/>
      <c r="C613" s="11" t="str">
        <f aca="false">IF(B613="","",TEXT(B613,"yyyy-mm"))</f>
        <v/>
      </c>
      <c r="D613" s="10"/>
      <c r="E613" s="10"/>
      <c r="F613" s="10"/>
      <c r="G613" s="10"/>
      <c r="H613" s="10"/>
      <c r="I613" s="10"/>
      <c r="J613" s="10"/>
      <c r="K613" s="11" t="str">
        <f aca="false">IF(J613="","",IF(J613&gt;=9,"Promoter",IF(J613&gt;=7,"Passive","Detractor")))</f>
        <v/>
      </c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1" t="str">
        <f aca="false">IF(OR(K613="Detractor",COUNTIF(M613:Y613,"&lt;=2")&gt;0,AA613="Yes"),"ALERT","")</f>
        <v/>
      </c>
    </row>
    <row r="614" customFormat="false" ht="15" hidden="false" customHeight="false" outlineLevel="0" collapsed="false">
      <c r="A614" s="10"/>
      <c r="B614" s="13"/>
      <c r="C614" s="11" t="str">
        <f aca="false">IF(B614="","",TEXT(B614,"yyyy-mm"))</f>
        <v/>
      </c>
      <c r="D614" s="10"/>
      <c r="E614" s="10"/>
      <c r="F614" s="10"/>
      <c r="G614" s="10"/>
      <c r="H614" s="10"/>
      <c r="I614" s="10"/>
      <c r="J614" s="10"/>
      <c r="K614" s="11" t="str">
        <f aca="false">IF(J614="","",IF(J614&gt;=9,"Promoter",IF(J614&gt;=7,"Passive","Detractor")))</f>
        <v/>
      </c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1" t="str">
        <f aca="false">IF(OR(K614="Detractor",COUNTIF(M614:Y614,"&lt;=2")&gt;0,AA614="Yes"),"ALERT","")</f>
        <v/>
      </c>
    </row>
    <row r="615" customFormat="false" ht="15" hidden="false" customHeight="false" outlineLevel="0" collapsed="false">
      <c r="A615" s="10"/>
      <c r="B615" s="13"/>
      <c r="C615" s="11" t="str">
        <f aca="false">IF(B615="","",TEXT(B615,"yyyy-mm"))</f>
        <v/>
      </c>
      <c r="D615" s="10"/>
      <c r="E615" s="10"/>
      <c r="F615" s="10"/>
      <c r="G615" s="10"/>
      <c r="H615" s="10"/>
      <c r="I615" s="10"/>
      <c r="J615" s="10"/>
      <c r="K615" s="11" t="str">
        <f aca="false">IF(J615="","",IF(J615&gt;=9,"Promoter",IF(J615&gt;=7,"Passive","Detractor")))</f>
        <v/>
      </c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1" t="str">
        <f aca="false">IF(OR(K615="Detractor",COUNTIF(M615:Y615,"&lt;=2")&gt;0,AA615="Yes"),"ALERT","")</f>
        <v/>
      </c>
    </row>
    <row r="616" customFormat="false" ht="15" hidden="false" customHeight="false" outlineLevel="0" collapsed="false">
      <c r="A616" s="10"/>
      <c r="B616" s="13"/>
      <c r="C616" s="11" t="str">
        <f aca="false">IF(B616="","",TEXT(B616,"yyyy-mm"))</f>
        <v/>
      </c>
      <c r="D616" s="10"/>
      <c r="E616" s="10"/>
      <c r="F616" s="10"/>
      <c r="G616" s="10"/>
      <c r="H616" s="10"/>
      <c r="I616" s="10"/>
      <c r="J616" s="10"/>
      <c r="K616" s="11" t="str">
        <f aca="false">IF(J616="","",IF(J616&gt;=9,"Promoter",IF(J616&gt;=7,"Passive","Detractor")))</f>
        <v/>
      </c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1" t="str">
        <f aca="false">IF(OR(K616="Detractor",COUNTIF(M616:Y616,"&lt;=2")&gt;0,AA616="Yes"),"ALERT","")</f>
        <v/>
      </c>
    </row>
    <row r="617" customFormat="false" ht="15" hidden="false" customHeight="false" outlineLevel="0" collapsed="false">
      <c r="A617" s="10"/>
      <c r="B617" s="13"/>
      <c r="C617" s="11" t="str">
        <f aca="false">IF(B617="","",TEXT(B617,"yyyy-mm"))</f>
        <v/>
      </c>
      <c r="D617" s="10"/>
      <c r="E617" s="10"/>
      <c r="F617" s="10"/>
      <c r="G617" s="10"/>
      <c r="H617" s="10"/>
      <c r="I617" s="10"/>
      <c r="J617" s="10"/>
      <c r="K617" s="11" t="str">
        <f aca="false">IF(J617="","",IF(J617&gt;=9,"Promoter",IF(J617&gt;=7,"Passive","Detractor")))</f>
        <v/>
      </c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1" t="str">
        <f aca="false">IF(OR(K617="Detractor",COUNTIF(M617:Y617,"&lt;=2")&gt;0,AA617="Yes"),"ALERT","")</f>
        <v/>
      </c>
    </row>
    <row r="618" customFormat="false" ht="15" hidden="false" customHeight="false" outlineLevel="0" collapsed="false">
      <c r="A618" s="10"/>
      <c r="B618" s="13"/>
      <c r="C618" s="11" t="str">
        <f aca="false">IF(B618="","",TEXT(B618,"yyyy-mm"))</f>
        <v/>
      </c>
      <c r="D618" s="10"/>
      <c r="E618" s="10"/>
      <c r="F618" s="10"/>
      <c r="G618" s="10"/>
      <c r="H618" s="10"/>
      <c r="I618" s="10"/>
      <c r="J618" s="10"/>
      <c r="K618" s="11" t="str">
        <f aca="false">IF(J618="","",IF(J618&gt;=9,"Promoter",IF(J618&gt;=7,"Passive","Detractor")))</f>
        <v/>
      </c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1" t="str">
        <f aca="false">IF(OR(K618="Detractor",COUNTIF(M618:Y618,"&lt;=2")&gt;0,AA618="Yes"),"ALERT","")</f>
        <v/>
      </c>
    </row>
    <row r="619" customFormat="false" ht="15" hidden="false" customHeight="false" outlineLevel="0" collapsed="false">
      <c r="A619" s="10"/>
      <c r="B619" s="13"/>
      <c r="C619" s="11" t="str">
        <f aca="false">IF(B619="","",TEXT(B619,"yyyy-mm"))</f>
        <v/>
      </c>
      <c r="D619" s="10"/>
      <c r="E619" s="10"/>
      <c r="F619" s="10"/>
      <c r="G619" s="10"/>
      <c r="H619" s="10"/>
      <c r="I619" s="10"/>
      <c r="J619" s="10"/>
      <c r="K619" s="11" t="str">
        <f aca="false">IF(J619="","",IF(J619&gt;=9,"Promoter",IF(J619&gt;=7,"Passive","Detractor")))</f>
        <v/>
      </c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1" t="str">
        <f aca="false">IF(OR(K619="Detractor",COUNTIF(M619:Y619,"&lt;=2")&gt;0,AA619="Yes"),"ALERT","")</f>
        <v/>
      </c>
    </row>
    <row r="620" customFormat="false" ht="15" hidden="false" customHeight="false" outlineLevel="0" collapsed="false">
      <c r="A620" s="10"/>
      <c r="B620" s="13"/>
      <c r="C620" s="11" t="str">
        <f aca="false">IF(B620="","",TEXT(B620,"yyyy-mm"))</f>
        <v/>
      </c>
      <c r="D620" s="10"/>
      <c r="E620" s="10"/>
      <c r="F620" s="10"/>
      <c r="G620" s="10"/>
      <c r="H620" s="10"/>
      <c r="I620" s="10"/>
      <c r="J620" s="10"/>
      <c r="K620" s="11" t="str">
        <f aca="false">IF(J620="","",IF(J620&gt;=9,"Promoter",IF(J620&gt;=7,"Passive","Detractor")))</f>
        <v/>
      </c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1" t="str">
        <f aca="false">IF(OR(K620="Detractor",COUNTIF(M620:Y620,"&lt;=2")&gt;0,AA620="Yes"),"ALERT","")</f>
        <v/>
      </c>
    </row>
    <row r="621" customFormat="false" ht="15" hidden="false" customHeight="false" outlineLevel="0" collapsed="false">
      <c r="A621" s="10"/>
      <c r="B621" s="13"/>
      <c r="C621" s="11" t="str">
        <f aca="false">IF(B621="","",TEXT(B621,"yyyy-mm"))</f>
        <v/>
      </c>
      <c r="D621" s="10"/>
      <c r="E621" s="10"/>
      <c r="F621" s="10"/>
      <c r="G621" s="10"/>
      <c r="H621" s="10"/>
      <c r="I621" s="10"/>
      <c r="J621" s="10"/>
      <c r="K621" s="11" t="str">
        <f aca="false">IF(J621="","",IF(J621&gt;=9,"Promoter",IF(J621&gt;=7,"Passive","Detractor")))</f>
        <v/>
      </c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1" t="str">
        <f aca="false">IF(OR(K621="Detractor",COUNTIF(M621:Y621,"&lt;=2")&gt;0,AA621="Yes"),"ALERT","")</f>
        <v/>
      </c>
    </row>
    <row r="622" customFormat="false" ht="15" hidden="false" customHeight="false" outlineLevel="0" collapsed="false">
      <c r="A622" s="10"/>
      <c r="B622" s="13"/>
      <c r="C622" s="11" t="str">
        <f aca="false">IF(B622="","",TEXT(B622,"yyyy-mm"))</f>
        <v/>
      </c>
      <c r="D622" s="10"/>
      <c r="E622" s="10"/>
      <c r="F622" s="10"/>
      <c r="G622" s="10"/>
      <c r="H622" s="10"/>
      <c r="I622" s="10"/>
      <c r="J622" s="10"/>
      <c r="K622" s="11" t="str">
        <f aca="false">IF(J622="","",IF(J622&gt;=9,"Promoter",IF(J622&gt;=7,"Passive","Detractor")))</f>
        <v/>
      </c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1" t="str">
        <f aca="false">IF(OR(K622="Detractor",COUNTIF(M622:Y622,"&lt;=2")&gt;0,AA622="Yes"),"ALERT","")</f>
        <v/>
      </c>
    </row>
    <row r="623" customFormat="false" ht="15" hidden="false" customHeight="false" outlineLevel="0" collapsed="false">
      <c r="A623" s="10"/>
      <c r="B623" s="13"/>
      <c r="C623" s="11" t="str">
        <f aca="false">IF(B623="","",TEXT(B623,"yyyy-mm"))</f>
        <v/>
      </c>
      <c r="D623" s="10"/>
      <c r="E623" s="10"/>
      <c r="F623" s="10"/>
      <c r="G623" s="10"/>
      <c r="H623" s="10"/>
      <c r="I623" s="10"/>
      <c r="J623" s="10"/>
      <c r="K623" s="11" t="str">
        <f aca="false">IF(J623="","",IF(J623&gt;=9,"Promoter",IF(J623&gt;=7,"Passive","Detractor")))</f>
        <v/>
      </c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1" t="str">
        <f aca="false">IF(OR(K623="Detractor",COUNTIF(M623:Y623,"&lt;=2")&gt;0,AA623="Yes"),"ALERT","")</f>
        <v/>
      </c>
    </row>
    <row r="624" customFormat="false" ht="15" hidden="false" customHeight="false" outlineLevel="0" collapsed="false">
      <c r="A624" s="10"/>
      <c r="B624" s="13"/>
      <c r="C624" s="11" t="str">
        <f aca="false">IF(B624="","",TEXT(B624,"yyyy-mm"))</f>
        <v/>
      </c>
      <c r="D624" s="10"/>
      <c r="E624" s="10"/>
      <c r="F624" s="10"/>
      <c r="G624" s="10"/>
      <c r="H624" s="10"/>
      <c r="I624" s="10"/>
      <c r="J624" s="10"/>
      <c r="K624" s="11" t="str">
        <f aca="false">IF(J624="","",IF(J624&gt;=9,"Promoter",IF(J624&gt;=7,"Passive","Detractor")))</f>
        <v/>
      </c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1" t="str">
        <f aca="false">IF(OR(K624="Detractor",COUNTIF(M624:Y624,"&lt;=2")&gt;0,AA624="Yes"),"ALERT","")</f>
        <v/>
      </c>
    </row>
    <row r="625" customFormat="false" ht="15" hidden="false" customHeight="false" outlineLevel="0" collapsed="false">
      <c r="A625" s="10"/>
      <c r="B625" s="13"/>
      <c r="C625" s="11" t="str">
        <f aca="false">IF(B625="","",TEXT(B625,"yyyy-mm"))</f>
        <v/>
      </c>
      <c r="D625" s="10"/>
      <c r="E625" s="10"/>
      <c r="F625" s="10"/>
      <c r="G625" s="10"/>
      <c r="H625" s="10"/>
      <c r="I625" s="10"/>
      <c r="J625" s="10"/>
      <c r="K625" s="11" t="str">
        <f aca="false">IF(J625="","",IF(J625&gt;=9,"Promoter",IF(J625&gt;=7,"Passive","Detractor")))</f>
        <v/>
      </c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1" t="str">
        <f aca="false">IF(OR(K625="Detractor",COUNTIF(M625:Y625,"&lt;=2")&gt;0,AA625="Yes"),"ALERT","")</f>
        <v/>
      </c>
    </row>
    <row r="626" customFormat="false" ht="15" hidden="false" customHeight="false" outlineLevel="0" collapsed="false">
      <c r="A626" s="10"/>
      <c r="B626" s="13"/>
      <c r="C626" s="11" t="str">
        <f aca="false">IF(B626="","",TEXT(B626,"yyyy-mm"))</f>
        <v/>
      </c>
      <c r="D626" s="10"/>
      <c r="E626" s="10"/>
      <c r="F626" s="10"/>
      <c r="G626" s="10"/>
      <c r="H626" s="10"/>
      <c r="I626" s="10"/>
      <c r="J626" s="10"/>
      <c r="K626" s="11" t="str">
        <f aca="false">IF(J626="","",IF(J626&gt;=9,"Promoter",IF(J626&gt;=7,"Passive","Detractor")))</f>
        <v/>
      </c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1" t="str">
        <f aca="false">IF(OR(K626="Detractor",COUNTIF(M626:Y626,"&lt;=2")&gt;0,AA626="Yes"),"ALERT","")</f>
        <v/>
      </c>
    </row>
    <row r="627" customFormat="false" ht="15" hidden="false" customHeight="false" outlineLevel="0" collapsed="false">
      <c r="A627" s="10"/>
      <c r="B627" s="13"/>
      <c r="C627" s="11" t="str">
        <f aca="false">IF(B627="","",TEXT(B627,"yyyy-mm"))</f>
        <v/>
      </c>
      <c r="D627" s="10"/>
      <c r="E627" s="10"/>
      <c r="F627" s="10"/>
      <c r="G627" s="10"/>
      <c r="H627" s="10"/>
      <c r="I627" s="10"/>
      <c r="J627" s="10"/>
      <c r="K627" s="11" t="str">
        <f aca="false">IF(J627="","",IF(J627&gt;=9,"Promoter",IF(J627&gt;=7,"Passive","Detractor")))</f>
        <v/>
      </c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1" t="str">
        <f aca="false">IF(OR(K627="Detractor",COUNTIF(M627:Y627,"&lt;=2")&gt;0,AA627="Yes"),"ALERT","")</f>
        <v/>
      </c>
    </row>
    <row r="628" customFormat="false" ht="15" hidden="false" customHeight="false" outlineLevel="0" collapsed="false">
      <c r="A628" s="10"/>
      <c r="B628" s="13"/>
      <c r="C628" s="11" t="str">
        <f aca="false">IF(B628="","",TEXT(B628,"yyyy-mm"))</f>
        <v/>
      </c>
      <c r="D628" s="10"/>
      <c r="E628" s="10"/>
      <c r="F628" s="10"/>
      <c r="G628" s="10"/>
      <c r="H628" s="10"/>
      <c r="I628" s="10"/>
      <c r="J628" s="10"/>
      <c r="K628" s="11" t="str">
        <f aca="false">IF(J628="","",IF(J628&gt;=9,"Promoter",IF(J628&gt;=7,"Passive","Detractor")))</f>
        <v/>
      </c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1" t="str">
        <f aca="false">IF(OR(K628="Detractor",COUNTIF(M628:Y628,"&lt;=2")&gt;0,AA628="Yes"),"ALERT","")</f>
        <v/>
      </c>
    </row>
    <row r="629" customFormat="false" ht="15" hidden="false" customHeight="false" outlineLevel="0" collapsed="false">
      <c r="A629" s="10"/>
      <c r="B629" s="13"/>
      <c r="C629" s="11" t="str">
        <f aca="false">IF(B629="","",TEXT(B629,"yyyy-mm"))</f>
        <v/>
      </c>
      <c r="D629" s="10"/>
      <c r="E629" s="10"/>
      <c r="F629" s="10"/>
      <c r="G629" s="10"/>
      <c r="H629" s="10"/>
      <c r="I629" s="10"/>
      <c r="J629" s="10"/>
      <c r="K629" s="11" t="str">
        <f aca="false">IF(J629="","",IF(J629&gt;=9,"Promoter",IF(J629&gt;=7,"Passive","Detractor")))</f>
        <v/>
      </c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1" t="str">
        <f aca="false">IF(OR(K629="Detractor",COUNTIF(M629:Y629,"&lt;=2")&gt;0,AA629="Yes"),"ALERT","")</f>
        <v/>
      </c>
    </row>
    <row r="630" customFormat="false" ht="15" hidden="false" customHeight="false" outlineLevel="0" collapsed="false">
      <c r="A630" s="10"/>
      <c r="B630" s="13"/>
      <c r="C630" s="11" t="str">
        <f aca="false">IF(B630="","",TEXT(B630,"yyyy-mm"))</f>
        <v/>
      </c>
      <c r="D630" s="10"/>
      <c r="E630" s="10"/>
      <c r="F630" s="10"/>
      <c r="G630" s="10"/>
      <c r="H630" s="10"/>
      <c r="I630" s="10"/>
      <c r="J630" s="10"/>
      <c r="K630" s="11" t="str">
        <f aca="false">IF(J630="","",IF(J630&gt;=9,"Promoter",IF(J630&gt;=7,"Passive","Detractor")))</f>
        <v/>
      </c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1" t="str">
        <f aca="false">IF(OR(K630="Detractor",COUNTIF(M630:Y630,"&lt;=2")&gt;0,AA630="Yes"),"ALERT","")</f>
        <v/>
      </c>
    </row>
    <row r="631" customFormat="false" ht="15" hidden="false" customHeight="false" outlineLevel="0" collapsed="false">
      <c r="A631" s="10"/>
      <c r="B631" s="13"/>
      <c r="C631" s="11" t="str">
        <f aca="false">IF(B631="","",TEXT(B631,"yyyy-mm"))</f>
        <v/>
      </c>
      <c r="D631" s="10"/>
      <c r="E631" s="10"/>
      <c r="F631" s="10"/>
      <c r="G631" s="10"/>
      <c r="H631" s="10"/>
      <c r="I631" s="10"/>
      <c r="J631" s="10"/>
      <c r="K631" s="11" t="str">
        <f aca="false">IF(J631="","",IF(J631&gt;=9,"Promoter",IF(J631&gt;=7,"Passive","Detractor")))</f>
        <v/>
      </c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1" t="str">
        <f aca="false">IF(OR(K631="Detractor",COUNTIF(M631:Y631,"&lt;=2")&gt;0,AA631="Yes"),"ALERT","")</f>
        <v/>
      </c>
    </row>
    <row r="632" customFormat="false" ht="15" hidden="false" customHeight="false" outlineLevel="0" collapsed="false">
      <c r="A632" s="10"/>
      <c r="B632" s="13"/>
      <c r="C632" s="11" t="str">
        <f aca="false">IF(B632="","",TEXT(B632,"yyyy-mm"))</f>
        <v/>
      </c>
      <c r="D632" s="10"/>
      <c r="E632" s="10"/>
      <c r="F632" s="10"/>
      <c r="G632" s="10"/>
      <c r="H632" s="10"/>
      <c r="I632" s="10"/>
      <c r="J632" s="10"/>
      <c r="K632" s="11" t="str">
        <f aca="false">IF(J632="","",IF(J632&gt;=9,"Promoter",IF(J632&gt;=7,"Passive","Detractor")))</f>
        <v/>
      </c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1" t="str">
        <f aca="false">IF(OR(K632="Detractor",COUNTIF(M632:Y632,"&lt;=2")&gt;0,AA632="Yes"),"ALERT","")</f>
        <v/>
      </c>
    </row>
    <row r="633" customFormat="false" ht="15" hidden="false" customHeight="false" outlineLevel="0" collapsed="false">
      <c r="A633" s="10"/>
      <c r="B633" s="13"/>
      <c r="C633" s="11" t="str">
        <f aca="false">IF(B633="","",TEXT(B633,"yyyy-mm"))</f>
        <v/>
      </c>
      <c r="D633" s="10"/>
      <c r="E633" s="10"/>
      <c r="F633" s="10"/>
      <c r="G633" s="10"/>
      <c r="H633" s="10"/>
      <c r="I633" s="10"/>
      <c r="J633" s="10"/>
      <c r="K633" s="11" t="str">
        <f aca="false">IF(J633="","",IF(J633&gt;=9,"Promoter",IF(J633&gt;=7,"Passive","Detractor")))</f>
        <v/>
      </c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1" t="str">
        <f aca="false">IF(OR(K633="Detractor",COUNTIF(M633:Y633,"&lt;=2")&gt;0,AA633="Yes"),"ALERT","")</f>
        <v/>
      </c>
    </row>
    <row r="634" customFormat="false" ht="15" hidden="false" customHeight="false" outlineLevel="0" collapsed="false">
      <c r="A634" s="10"/>
      <c r="B634" s="13"/>
      <c r="C634" s="11" t="str">
        <f aca="false">IF(B634="","",TEXT(B634,"yyyy-mm"))</f>
        <v/>
      </c>
      <c r="D634" s="10"/>
      <c r="E634" s="10"/>
      <c r="F634" s="10"/>
      <c r="G634" s="10"/>
      <c r="H634" s="10"/>
      <c r="I634" s="10"/>
      <c r="J634" s="10"/>
      <c r="K634" s="11" t="str">
        <f aca="false">IF(J634="","",IF(J634&gt;=9,"Promoter",IF(J634&gt;=7,"Passive","Detractor")))</f>
        <v/>
      </c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1" t="str">
        <f aca="false">IF(OR(K634="Detractor",COUNTIF(M634:Y634,"&lt;=2")&gt;0,AA634="Yes"),"ALERT","")</f>
        <v/>
      </c>
    </row>
    <row r="635" customFormat="false" ht="15" hidden="false" customHeight="false" outlineLevel="0" collapsed="false">
      <c r="A635" s="10"/>
      <c r="B635" s="13"/>
      <c r="C635" s="11" t="str">
        <f aca="false">IF(B635="","",TEXT(B635,"yyyy-mm"))</f>
        <v/>
      </c>
      <c r="D635" s="10"/>
      <c r="E635" s="10"/>
      <c r="F635" s="10"/>
      <c r="G635" s="10"/>
      <c r="H635" s="10"/>
      <c r="I635" s="10"/>
      <c r="J635" s="10"/>
      <c r="K635" s="11" t="str">
        <f aca="false">IF(J635="","",IF(J635&gt;=9,"Promoter",IF(J635&gt;=7,"Passive","Detractor")))</f>
        <v/>
      </c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1" t="str">
        <f aca="false">IF(OR(K635="Detractor",COUNTIF(M635:Y635,"&lt;=2")&gt;0,AA635="Yes"),"ALERT","")</f>
        <v/>
      </c>
    </row>
    <row r="636" customFormat="false" ht="15" hidden="false" customHeight="false" outlineLevel="0" collapsed="false">
      <c r="A636" s="10"/>
      <c r="B636" s="13"/>
      <c r="C636" s="11" t="str">
        <f aca="false">IF(B636="","",TEXT(B636,"yyyy-mm"))</f>
        <v/>
      </c>
      <c r="D636" s="10"/>
      <c r="E636" s="10"/>
      <c r="F636" s="10"/>
      <c r="G636" s="10"/>
      <c r="H636" s="10"/>
      <c r="I636" s="10"/>
      <c r="J636" s="10"/>
      <c r="K636" s="11" t="str">
        <f aca="false">IF(J636="","",IF(J636&gt;=9,"Promoter",IF(J636&gt;=7,"Passive","Detractor")))</f>
        <v/>
      </c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1" t="str">
        <f aca="false">IF(OR(K636="Detractor",COUNTIF(M636:Y636,"&lt;=2")&gt;0,AA636="Yes"),"ALERT","")</f>
        <v/>
      </c>
    </row>
    <row r="637" customFormat="false" ht="15" hidden="false" customHeight="false" outlineLevel="0" collapsed="false">
      <c r="A637" s="10"/>
      <c r="B637" s="13"/>
      <c r="C637" s="11" t="str">
        <f aca="false">IF(B637="","",TEXT(B637,"yyyy-mm"))</f>
        <v/>
      </c>
      <c r="D637" s="10"/>
      <c r="E637" s="10"/>
      <c r="F637" s="10"/>
      <c r="G637" s="10"/>
      <c r="H637" s="10"/>
      <c r="I637" s="10"/>
      <c r="J637" s="10"/>
      <c r="K637" s="11" t="str">
        <f aca="false">IF(J637="","",IF(J637&gt;=9,"Promoter",IF(J637&gt;=7,"Passive","Detractor")))</f>
        <v/>
      </c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1" t="str">
        <f aca="false">IF(OR(K637="Detractor",COUNTIF(M637:Y637,"&lt;=2")&gt;0,AA637="Yes"),"ALERT","")</f>
        <v/>
      </c>
    </row>
    <row r="638" customFormat="false" ht="15" hidden="false" customHeight="false" outlineLevel="0" collapsed="false">
      <c r="A638" s="10"/>
      <c r="B638" s="13"/>
      <c r="C638" s="11" t="str">
        <f aca="false">IF(B638="","",TEXT(B638,"yyyy-mm"))</f>
        <v/>
      </c>
      <c r="D638" s="10"/>
      <c r="E638" s="10"/>
      <c r="F638" s="10"/>
      <c r="G638" s="10"/>
      <c r="H638" s="10"/>
      <c r="I638" s="10"/>
      <c r="J638" s="10"/>
      <c r="K638" s="11" t="str">
        <f aca="false">IF(J638="","",IF(J638&gt;=9,"Promoter",IF(J638&gt;=7,"Passive","Detractor")))</f>
        <v/>
      </c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1" t="str">
        <f aca="false">IF(OR(K638="Detractor",COUNTIF(M638:Y638,"&lt;=2")&gt;0,AA638="Yes"),"ALERT","")</f>
        <v/>
      </c>
    </row>
    <row r="639" customFormat="false" ht="15" hidden="false" customHeight="false" outlineLevel="0" collapsed="false">
      <c r="A639" s="10"/>
      <c r="B639" s="13"/>
      <c r="C639" s="11" t="str">
        <f aca="false">IF(B639="","",TEXT(B639,"yyyy-mm"))</f>
        <v/>
      </c>
      <c r="D639" s="10"/>
      <c r="E639" s="10"/>
      <c r="F639" s="10"/>
      <c r="G639" s="10"/>
      <c r="H639" s="10"/>
      <c r="I639" s="10"/>
      <c r="J639" s="10"/>
      <c r="K639" s="11" t="str">
        <f aca="false">IF(J639="","",IF(J639&gt;=9,"Promoter",IF(J639&gt;=7,"Passive","Detractor")))</f>
        <v/>
      </c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1" t="str">
        <f aca="false">IF(OR(K639="Detractor",COUNTIF(M639:Y639,"&lt;=2")&gt;0,AA639="Yes"),"ALERT","")</f>
        <v/>
      </c>
    </row>
    <row r="640" customFormat="false" ht="15" hidden="false" customHeight="false" outlineLevel="0" collapsed="false">
      <c r="A640" s="10"/>
      <c r="B640" s="13"/>
      <c r="C640" s="11" t="str">
        <f aca="false">IF(B640="","",TEXT(B640,"yyyy-mm"))</f>
        <v/>
      </c>
      <c r="D640" s="10"/>
      <c r="E640" s="10"/>
      <c r="F640" s="10"/>
      <c r="G640" s="10"/>
      <c r="H640" s="10"/>
      <c r="I640" s="10"/>
      <c r="J640" s="10"/>
      <c r="K640" s="11" t="str">
        <f aca="false">IF(J640="","",IF(J640&gt;=9,"Promoter",IF(J640&gt;=7,"Passive","Detractor")))</f>
        <v/>
      </c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1" t="str">
        <f aca="false">IF(OR(K640="Detractor",COUNTIF(M640:Y640,"&lt;=2")&gt;0,AA640="Yes"),"ALERT","")</f>
        <v/>
      </c>
    </row>
    <row r="641" customFormat="false" ht="15" hidden="false" customHeight="false" outlineLevel="0" collapsed="false">
      <c r="A641" s="10"/>
      <c r="B641" s="13"/>
      <c r="C641" s="11" t="str">
        <f aca="false">IF(B641="","",TEXT(B641,"yyyy-mm"))</f>
        <v/>
      </c>
      <c r="D641" s="10"/>
      <c r="E641" s="10"/>
      <c r="F641" s="10"/>
      <c r="G641" s="10"/>
      <c r="H641" s="10"/>
      <c r="I641" s="10"/>
      <c r="J641" s="10"/>
      <c r="K641" s="11" t="str">
        <f aca="false">IF(J641="","",IF(J641&gt;=9,"Promoter",IF(J641&gt;=7,"Passive","Detractor")))</f>
        <v/>
      </c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1" t="str">
        <f aca="false">IF(OR(K641="Detractor",COUNTIF(M641:Y641,"&lt;=2")&gt;0,AA641="Yes"),"ALERT","")</f>
        <v/>
      </c>
    </row>
    <row r="642" customFormat="false" ht="15" hidden="false" customHeight="false" outlineLevel="0" collapsed="false">
      <c r="A642" s="10"/>
      <c r="B642" s="13"/>
      <c r="C642" s="11" t="str">
        <f aca="false">IF(B642="","",TEXT(B642,"yyyy-mm"))</f>
        <v/>
      </c>
      <c r="D642" s="10"/>
      <c r="E642" s="10"/>
      <c r="F642" s="10"/>
      <c r="G642" s="10"/>
      <c r="H642" s="10"/>
      <c r="I642" s="10"/>
      <c r="J642" s="10"/>
      <c r="K642" s="11" t="str">
        <f aca="false">IF(J642="","",IF(J642&gt;=9,"Promoter",IF(J642&gt;=7,"Passive","Detractor")))</f>
        <v/>
      </c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1" t="str">
        <f aca="false">IF(OR(K642="Detractor",COUNTIF(M642:Y642,"&lt;=2")&gt;0,AA642="Yes"),"ALERT","")</f>
        <v/>
      </c>
    </row>
    <row r="643" customFormat="false" ht="15" hidden="false" customHeight="false" outlineLevel="0" collapsed="false">
      <c r="A643" s="10"/>
      <c r="B643" s="13"/>
      <c r="C643" s="11" t="str">
        <f aca="false">IF(B643="","",TEXT(B643,"yyyy-mm"))</f>
        <v/>
      </c>
      <c r="D643" s="10"/>
      <c r="E643" s="10"/>
      <c r="F643" s="10"/>
      <c r="G643" s="10"/>
      <c r="H643" s="10"/>
      <c r="I643" s="10"/>
      <c r="J643" s="10"/>
      <c r="K643" s="11" t="str">
        <f aca="false">IF(J643="","",IF(J643&gt;=9,"Promoter",IF(J643&gt;=7,"Passive","Detractor")))</f>
        <v/>
      </c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1" t="str">
        <f aca="false">IF(OR(K643="Detractor",COUNTIF(M643:Y643,"&lt;=2")&gt;0,AA643="Yes"),"ALERT","")</f>
        <v/>
      </c>
    </row>
    <row r="644" customFormat="false" ht="15" hidden="false" customHeight="false" outlineLevel="0" collapsed="false">
      <c r="A644" s="10"/>
      <c r="B644" s="13"/>
      <c r="C644" s="11" t="str">
        <f aca="false">IF(B644="","",TEXT(B644,"yyyy-mm"))</f>
        <v/>
      </c>
      <c r="D644" s="10"/>
      <c r="E644" s="10"/>
      <c r="F644" s="10"/>
      <c r="G644" s="10"/>
      <c r="H644" s="10"/>
      <c r="I644" s="10"/>
      <c r="J644" s="10"/>
      <c r="K644" s="11" t="str">
        <f aca="false">IF(J644="","",IF(J644&gt;=9,"Promoter",IF(J644&gt;=7,"Passive","Detractor")))</f>
        <v/>
      </c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1" t="str">
        <f aca="false">IF(OR(K644="Detractor",COUNTIF(M644:Y644,"&lt;=2")&gt;0,AA644="Yes"),"ALERT","")</f>
        <v/>
      </c>
    </row>
    <row r="645" customFormat="false" ht="15" hidden="false" customHeight="false" outlineLevel="0" collapsed="false">
      <c r="A645" s="10"/>
      <c r="B645" s="13"/>
      <c r="C645" s="11" t="str">
        <f aca="false">IF(B645="","",TEXT(B645,"yyyy-mm"))</f>
        <v/>
      </c>
      <c r="D645" s="10"/>
      <c r="E645" s="10"/>
      <c r="F645" s="10"/>
      <c r="G645" s="10"/>
      <c r="H645" s="10"/>
      <c r="I645" s="10"/>
      <c r="J645" s="10"/>
      <c r="K645" s="11" t="str">
        <f aca="false">IF(J645="","",IF(J645&gt;=9,"Promoter",IF(J645&gt;=7,"Passive","Detractor")))</f>
        <v/>
      </c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1" t="str">
        <f aca="false">IF(OR(K645="Detractor",COUNTIF(M645:Y645,"&lt;=2")&gt;0,AA645="Yes"),"ALERT","")</f>
        <v/>
      </c>
    </row>
    <row r="646" customFormat="false" ht="15" hidden="false" customHeight="false" outlineLevel="0" collapsed="false">
      <c r="A646" s="10"/>
      <c r="B646" s="13"/>
      <c r="C646" s="11" t="str">
        <f aca="false">IF(B646="","",TEXT(B646,"yyyy-mm"))</f>
        <v/>
      </c>
      <c r="D646" s="10"/>
      <c r="E646" s="10"/>
      <c r="F646" s="10"/>
      <c r="G646" s="10"/>
      <c r="H646" s="10"/>
      <c r="I646" s="10"/>
      <c r="J646" s="10"/>
      <c r="K646" s="11" t="str">
        <f aca="false">IF(J646="","",IF(J646&gt;=9,"Promoter",IF(J646&gt;=7,"Passive","Detractor")))</f>
        <v/>
      </c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1" t="str">
        <f aca="false">IF(OR(K646="Detractor",COUNTIF(M646:Y646,"&lt;=2")&gt;0,AA646="Yes"),"ALERT","")</f>
        <v/>
      </c>
    </row>
    <row r="647" customFormat="false" ht="15" hidden="false" customHeight="false" outlineLevel="0" collapsed="false">
      <c r="A647" s="10"/>
      <c r="B647" s="13"/>
      <c r="C647" s="11" t="str">
        <f aca="false">IF(B647="","",TEXT(B647,"yyyy-mm"))</f>
        <v/>
      </c>
      <c r="D647" s="10"/>
      <c r="E647" s="10"/>
      <c r="F647" s="10"/>
      <c r="G647" s="10"/>
      <c r="H647" s="10"/>
      <c r="I647" s="10"/>
      <c r="J647" s="10"/>
      <c r="K647" s="11" t="str">
        <f aca="false">IF(J647="","",IF(J647&gt;=9,"Promoter",IF(J647&gt;=7,"Passive","Detractor")))</f>
        <v/>
      </c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1" t="str">
        <f aca="false">IF(OR(K647="Detractor",COUNTIF(M647:Y647,"&lt;=2")&gt;0,AA647="Yes"),"ALERT","")</f>
        <v/>
      </c>
    </row>
    <row r="648" customFormat="false" ht="15" hidden="false" customHeight="false" outlineLevel="0" collapsed="false">
      <c r="A648" s="10"/>
      <c r="B648" s="13"/>
      <c r="C648" s="11" t="str">
        <f aca="false">IF(B648="","",TEXT(B648,"yyyy-mm"))</f>
        <v/>
      </c>
      <c r="D648" s="10"/>
      <c r="E648" s="10"/>
      <c r="F648" s="10"/>
      <c r="G648" s="10"/>
      <c r="H648" s="10"/>
      <c r="I648" s="10"/>
      <c r="J648" s="10"/>
      <c r="K648" s="11" t="str">
        <f aca="false">IF(J648="","",IF(J648&gt;=9,"Promoter",IF(J648&gt;=7,"Passive","Detractor")))</f>
        <v/>
      </c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1" t="str">
        <f aca="false">IF(OR(K648="Detractor",COUNTIF(M648:Y648,"&lt;=2")&gt;0,AA648="Yes"),"ALERT","")</f>
        <v/>
      </c>
    </row>
    <row r="649" customFormat="false" ht="15" hidden="false" customHeight="false" outlineLevel="0" collapsed="false">
      <c r="A649" s="10"/>
      <c r="B649" s="13"/>
      <c r="C649" s="11" t="str">
        <f aca="false">IF(B649="","",TEXT(B649,"yyyy-mm"))</f>
        <v/>
      </c>
      <c r="D649" s="10"/>
      <c r="E649" s="10"/>
      <c r="F649" s="10"/>
      <c r="G649" s="10"/>
      <c r="H649" s="10"/>
      <c r="I649" s="10"/>
      <c r="J649" s="10"/>
      <c r="K649" s="11" t="str">
        <f aca="false">IF(J649="","",IF(J649&gt;=9,"Promoter",IF(J649&gt;=7,"Passive","Detractor")))</f>
        <v/>
      </c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1" t="str">
        <f aca="false">IF(OR(K649="Detractor",COUNTIF(M649:Y649,"&lt;=2")&gt;0,AA649="Yes"),"ALERT","")</f>
        <v/>
      </c>
    </row>
    <row r="650" customFormat="false" ht="15" hidden="false" customHeight="false" outlineLevel="0" collapsed="false">
      <c r="A650" s="10"/>
      <c r="B650" s="13"/>
      <c r="C650" s="11" t="str">
        <f aca="false">IF(B650="","",TEXT(B650,"yyyy-mm"))</f>
        <v/>
      </c>
      <c r="D650" s="10"/>
      <c r="E650" s="10"/>
      <c r="F650" s="10"/>
      <c r="G650" s="10"/>
      <c r="H650" s="10"/>
      <c r="I650" s="10"/>
      <c r="J650" s="10"/>
      <c r="K650" s="11" t="str">
        <f aca="false">IF(J650="","",IF(J650&gt;=9,"Promoter",IF(J650&gt;=7,"Passive","Detractor")))</f>
        <v/>
      </c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1" t="str">
        <f aca="false">IF(OR(K650="Detractor",COUNTIF(M650:Y650,"&lt;=2")&gt;0,AA650="Yes"),"ALERT","")</f>
        <v/>
      </c>
    </row>
    <row r="651" customFormat="false" ht="15" hidden="false" customHeight="false" outlineLevel="0" collapsed="false">
      <c r="A651" s="10"/>
      <c r="B651" s="13"/>
      <c r="C651" s="11" t="str">
        <f aca="false">IF(B651="","",TEXT(B651,"yyyy-mm"))</f>
        <v/>
      </c>
      <c r="D651" s="10"/>
      <c r="E651" s="10"/>
      <c r="F651" s="10"/>
      <c r="G651" s="10"/>
      <c r="H651" s="10"/>
      <c r="I651" s="10"/>
      <c r="J651" s="10"/>
      <c r="K651" s="11" t="str">
        <f aca="false">IF(J651="","",IF(J651&gt;=9,"Promoter",IF(J651&gt;=7,"Passive","Detractor")))</f>
        <v/>
      </c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1" t="str">
        <f aca="false">IF(OR(K651="Detractor",COUNTIF(M651:Y651,"&lt;=2")&gt;0,AA651="Yes"),"ALERT","")</f>
        <v/>
      </c>
    </row>
    <row r="652" customFormat="false" ht="15" hidden="false" customHeight="false" outlineLevel="0" collapsed="false">
      <c r="A652" s="10"/>
      <c r="B652" s="13"/>
      <c r="C652" s="11" t="str">
        <f aca="false">IF(B652="","",TEXT(B652,"yyyy-mm"))</f>
        <v/>
      </c>
      <c r="D652" s="10"/>
      <c r="E652" s="10"/>
      <c r="F652" s="10"/>
      <c r="G652" s="10"/>
      <c r="H652" s="10"/>
      <c r="I652" s="10"/>
      <c r="J652" s="10"/>
      <c r="K652" s="11" t="str">
        <f aca="false">IF(J652="","",IF(J652&gt;=9,"Promoter",IF(J652&gt;=7,"Passive","Detractor")))</f>
        <v/>
      </c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1" t="str">
        <f aca="false">IF(OR(K652="Detractor",COUNTIF(M652:Y652,"&lt;=2")&gt;0,AA652="Yes"),"ALERT","")</f>
        <v/>
      </c>
    </row>
    <row r="653" customFormat="false" ht="15" hidden="false" customHeight="false" outlineLevel="0" collapsed="false">
      <c r="A653" s="10"/>
      <c r="B653" s="13"/>
      <c r="C653" s="11" t="str">
        <f aca="false">IF(B653="","",TEXT(B653,"yyyy-mm"))</f>
        <v/>
      </c>
      <c r="D653" s="10"/>
      <c r="E653" s="10"/>
      <c r="F653" s="10"/>
      <c r="G653" s="10"/>
      <c r="H653" s="10"/>
      <c r="I653" s="10"/>
      <c r="J653" s="10"/>
      <c r="K653" s="11" t="str">
        <f aca="false">IF(J653="","",IF(J653&gt;=9,"Promoter",IF(J653&gt;=7,"Passive","Detractor")))</f>
        <v/>
      </c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1" t="str">
        <f aca="false">IF(OR(K653="Detractor",COUNTIF(M653:Y653,"&lt;=2")&gt;0,AA653="Yes"),"ALERT","")</f>
        <v/>
      </c>
    </row>
    <row r="654" customFormat="false" ht="15" hidden="false" customHeight="false" outlineLevel="0" collapsed="false">
      <c r="A654" s="10"/>
      <c r="B654" s="13"/>
      <c r="C654" s="11" t="str">
        <f aca="false">IF(B654="","",TEXT(B654,"yyyy-mm"))</f>
        <v/>
      </c>
      <c r="D654" s="10"/>
      <c r="E654" s="10"/>
      <c r="F654" s="10"/>
      <c r="G654" s="10"/>
      <c r="H654" s="10"/>
      <c r="I654" s="10"/>
      <c r="J654" s="10"/>
      <c r="K654" s="11" t="str">
        <f aca="false">IF(J654="","",IF(J654&gt;=9,"Promoter",IF(J654&gt;=7,"Passive","Detractor")))</f>
        <v/>
      </c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1" t="str">
        <f aca="false">IF(OR(K654="Detractor",COUNTIF(M654:Y654,"&lt;=2")&gt;0,AA654="Yes"),"ALERT","")</f>
        <v/>
      </c>
    </row>
    <row r="655" customFormat="false" ht="15" hidden="false" customHeight="false" outlineLevel="0" collapsed="false">
      <c r="A655" s="10"/>
      <c r="B655" s="13"/>
      <c r="C655" s="11" t="str">
        <f aca="false">IF(B655="","",TEXT(B655,"yyyy-mm"))</f>
        <v/>
      </c>
      <c r="D655" s="10"/>
      <c r="E655" s="10"/>
      <c r="F655" s="10"/>
      <c r="G655" s="10"/>
      <c r="H655" s="10"/>
      <c r="I655" s="10"/>
      <c r="J655" s="10"/>
      <c r="K655" s="11" t="str">
        <f aca="false">IF(J655="","",IF(J655&gt;=9,"Promoter",IF(J655&gt;=7,"Passive","Detractor")))</f>
        <v/>
      </c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1" t="str">
        <f aca="false">IF(OR(K655="Detractor",COUNTIF(M655:Y655,"&lt;=2")&gt;0,AA655="Yes"),"ALERT","")</f>
        <v/>
      </c>
    </row>
    <row r="656" customFormat="false" ht="15" hidden="false" customHeight="false" outlineLevel="0" collapsed="false">
      <c r="A656" s="10"/>
      <c r="B656" s="13"/>
      <c r="C656" s="11" t="str">
        <f aca="false">IF(B656="","",TEXT(B656,"yyyy-mm"))</f>
        <v/>
      </c>
      <c r="D656" s="10"/>
      <c r="E656" s="10"/>
      <c r="F656" s="10"/>
      <c r="G656" s="10"/>
      <c r="H656" s="10"/>
      <c r="I656" s="10"/>
      <c r="J656" s="10"/>
      <c r="K656" s="11" t="str">
        <f aca="false">IF(J656="","",IF(J656&gt;=9,"Promoter",IF(J656&gt;=7,"Passive","Detractor")))</f>
        <v/>
      </c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1" t="str">
        <f aca="false">IF(OR(K656="Detractor",COUNTIF(M656:Y656,"&lt;=2")&gt;0,AA656="Yes"),"ALERT","")</f>
        <v/>
      </c>
    </row>
    <row r="657" customFormat="false" ht="15" hidden="false" customHeight="false" outlineLevel="0" collapsed="false">
      <c r="A657" s="10"/>
      <c r="B657" s="13"/>
      <c r="C657" s="11" t="str">
        <f aca="false">IF(B657="","",TEXT(B657,"yyyy-mm"))</f>
        <v/>
      </c>
      <c r="D657" s="10"/>
      <c r="E657" s="10"/>
      <c r="F657" s="10"/>
      <c r="G657" s="10"/>
      <c r="H657" s="10"/>
      <c r="I657" s="10"/>
      <c r="J657" s="10"/>
      <c r="K657" s="11" t="str">
        <f aca="false">IF(J657="","",IF(J657&gt;=9,"Promoter",IF(J657&gt;=7,"Passive","Detractor")))</f>
        <v/>
      </c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1" t="str">
        <f aca="false">IF(OR(K657="Detractor",COUNTIF(M657:Y657,"&lt;=2")&gt;0,AA657="Yes"),"ALERT","")</f>
        <v/>
      </c>
    </row>
    <row r="658" customFormat="false" ht="15" hidden="false" customHeight="false" outlineLevel="0" collapsed="false">
      <c r="A658" s="10"/>
      <c r="B658" s="13"/>
      <c r="C658" s="11" t="str">
        <f aca="false">IF(B658="","",TEXT(B658,"yyyy-mm"))</f>
        <v/>
      </c>
      <c r="D658" s="10"/>
      <c r="E658" s="10"/>
      <c r="F658" s="10"/>
      <c r="G658" s="10"/>
      <c r="H658" s="10"/>
      <c r="I658" s="10"/>
      <c r="J658" s="10"/>
      <c r="K658" s="11" t="str">
        <f aca="false">IF(J658="","",IF(J658&gt;=9,"Promoter",IF(J658&gt;=7,"Passive","Detractor")))</f>
        <v/>
      </c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1" t="str">
        <f aca="false">IF(OR(K658="Detractor",COUNTIF(M658:Y658,"&lt;=2")&gt;0,AA658="Yes"),"ALERT","")</f>
        <v/>
      </c>
    </row>
    <row r="659" customFormat="false" ht="15" hidden="false" customHeight="false" outlineLevel="0" collapsed="false">
      <c r="A659" s="10"/>
      <c r="B659" s="13"/>
      <c r="C659" s="11" t="str">
        <f aca="false">IF(B659="","",TEXT(B659,"yyyy-mm"))</f>
        <v/>
      </c>
      <c r="D659" s="10"/>
      <c r="E659" s="10"/>
      <c r="F659" s="10"/>
      <c r="G659" s="10"/>
      <c r="H659" s="10"/>
      <c r="I659" s="10"/>
      <c r="J659" s="10"/>
      <c r="K659" s="11" t="str">
        <f aca="false">IF(J659="","",IF(J659&gt;=9,"Promoter",IF(J659&gt;=7,"Passive","Detractor")))</f>
        <v/>
      </c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1" t="str">
        <f aca="false">IF(OR(K659="Detractor",COUNTIF(M659:Y659,"&lt;=2")&gt;0,AA659="Yes"),"ALERT","")</f>
        <v/>
      </c>
    </row>
    <row r="660" customFormat="false" ht="15" hidden="false" customHeight="false" outlineLevel="0" collapsed="false">
      <c r="A660" s="10"/>
      <c r="B660" s="13"/>
      <c r="C660" s="11" t="str">
        <f aca="false">IF(B660="","",TEXT(B660,"yyyy-mm"))</f>
        <v/>
      </c>
      <c r="D660" s="10"/>
      <c r="E660" s="10"/>
      <c r="F660" s="10"/>
      <c r="G660" s="10"/>
      <c r="H660" s="10"/>
      <c r="I660" s="10"/>
      <c r="J660" s="10"/>
      <c r="K660" s="11" t="str">
        <f aca="false">IF(J660="","",IF(J660&gt;=9,"Promoter",IF(J660&gt;=7,"Passive","Detractor")))</f>
        <v/>
      </c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1" t="str">
        <f aca="false">IF(OR(K660="Detractor",COUNTIF(M660:Y660,"&lt;=2")&gt;0,AA660="Yes"),"ALERT","")</f>
        <v/>
      </c>
    </row>
    <row r="661" customFormat="false" ht="15" hidden="false" customHeight="false" outlineLevel="0" collapsed="false">
      <c r="A661" s="10"/>
      <c r="B661" s="13"/>
      <c r="C661" s="11" t="str">
        <f aca="false">IF(B661="","",TEXT(B661,"yyyy-mm"))</f>
        <v/>
      </c>
      <c r="D661" s="10"/>
      <c r="E661" s="10"/>
      <c r="F661" s="10"/>
      <c r="G661" s="10"/>
      <c r="H661" s="10"/>
      <c r="I661" s="10"/>
      <c r="J661" s="10"/>
      <c r="K661" s="11" t="str">
        <f aca="false">IF(J661="","",IF(J661&gt;=9,"Promoter",IF(J661&gt;=7,"Passive","Detractor")))</f>
        <v/>
      </c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1" t="str">
        <f aca="false">IF(OR(K661="Detractor",COUNTIF(M661:Y661,"&lt;=2")&gt;0,AA661="Yes"),"ALERT","")</f>
        <v/>
      </c>
    </row>
    <row r="662" customFormat="false" ht="15" hidden="false" customHeight="false" outlineLevel="0" collapsed="false">
      <c r="A662" s="10"/>
      <c r="B662" s="13"/>
      <c r="C662" s="11" t="str">
        <f aca="false">IF(B662="","",TEXT(B662,"yyyy-mm"))</f>
        <v/>
      </c>
      <c r="D662" s="10"/>
      <c r="E662" s="10"/>
      <c r="F662" s="10"/>
      <c r="G662" s="10"/>
      <c r="H662" s="10"/>
      <c r="I662" s="10"/>
      <c r="J662" s="10"/>
      <c r="K662" s="11" t="str">
        <f aca="false">IF(J662="","",IF(J662&gt;=9,"Promoter",IF(J662&gt;=7,"Passive","Detractor")))</f>
        <v/>
      </c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1" t="str">
        <f aca="false">IF(OR(K662="Detractor",COUNTIF(M662:Y662,"&lt;=2")&gt;0,AA662="Yes"),"ALERT","")</f>
        <v/>
      </c>
    </row>
    <row r="663" customFormat="false" ht="15" hidden="false" customHeight="false" outlineLevel="0" collapsed="false">
      <c r="A663" s="10"/>
      <c r="B663" s="13"/>
      <c r="C663" s="11" t="str">
        <f aca="false">IF(B663="","",TEXT(B663,"yyyy-mm"))</f>
        <v/>
      </c>
      <c r="D663" s="10"/>
      <c r="E663" s="10"/>
      <c r="F663" s="10"/>
      <c r="G663" s="10"/>
      <c r="H663" s="10"/>
      <c r="I663" s="10"/>
      <c r="J663" s="10"/>
      <c r="K663" s="11" t="str">
        <f aca="false">IF(J663="","",IF(J663&gt;=9,"Promoter",IF(J663&gt;=7,"Passive","Detractor")))</f>
        <v/>
      </c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1" t="str">
        <f aca="false">IF(OR(K663="Detractor",COUNTIF(M663:Y663,"&lt;=2")&gt;0,AA663="Yes"),"ALERT","")</f>
        <v/>
      </c>
    </row>
    <row r="664" customFormat="false" ht="15" hidden="false" customHeight="false" outlineLevel="0" collapsed="false">
      <c r="A664" s="10"/>
      <c r="B664" s="13"/>
      <c r="C664" s="11" t="str">
        <f aca="false">IF(B664="","",TEXT(B664,"yyyy-mm"))</f>
        <v/>
      </c>
      <c r="D664" s="10"/>
      <c r="E664" s="10"/>
      <c r="F664" s="10"/>
      <c r="G664" s="10"/>
      <c r="H664" s="10"/>
      <c r="I664" s="10"/>
      <c r="J664" s="10"/>
      <c r="K664" s="11" t="str">
        <f aca="false">IF(J664="","",IF(J664&gt;=9,"Promoter",IF(J664&gt;=7,"Passive","Detractor")))</f>
        <v/>
      </c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1" t="str">
        <f aca="false">IF(OR(K664="Detractor",COUNTIF(M664:Y664,"&lt;=2")&gt;0,AA664="Yes"),"ALERT","")</f>
        <v/>
      </c>
    </row>
    <row r="665" customFormat="false" ht="15" hidden="false" customHeight="false" outlineLevel="0" collapsed="false">
      <c r="A665" s="10"/>
      <c r="B665" s="13"/>
      <c r="C665" s="11" t="str">
        <f aca="false">IF(B665="","",TEXT(B665,"yyyy-mm"))</f>
        <v/>
      </c>
      <c r="D665" s="10"/>
      <c r="E665" s="10"/>
      <c r="F665" s="10"/>
      <c r="G665" s="10"/>
      <c r="H665" s="10"/>
      <c r="I665" s="10"/>
      <c r="J665" s="10"/>
      <c r="K665" s="11" t="str">
        <f aca="false">IF(J665="","",IF(J665&gt;=9,"Promoter",IF(J665&gt;=7,"Passive","Detractor")))</f>
        <v/>
      </c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1" t="str">
        <f aca="false">IF(OR(K665="Detractor",COUNTIF(M665:Y665,"&lt;=2")&gt;0,AA665="Yes"),"ALERT","")</f>
        <v/>
      </c>
    </row>
    <row r="666" customFormat="false" ht="15" hidden="false" customHeight="false" outlineLevel="0" collapsed="false">
      <c r="A666" s="10"/>
      <c r="B666" s="13"/>
      <c r="C666" s="11" t="str">
        <f aca="false">IF(B666="","",TEXT(B666,"yyyy-mm"))</f>
        <v/>
      </c>
      <c r="D666" s="10"/>
      <c r="E666" s="10"/>
      <c r="F666" s="10"/>
      <c r="G666" s="10"/>
      <c r="H666" s="10"/>
      <c r="I666" s="10"/>
      <c r="J666" s="10"/>
      <c r="K666" s="11" t="str">
        <f aca="false">IF(J666="","",IF(J666&gt;=9,"Promoter",IF(J666&gt;=7,"Passive","Detractor")))</f>
        <v/>
      </c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1" t="str">
        <f aca="false">IF(OR(K666="Detractor",COUNTIF(M666:Y666,"&lt;=2")&gt;0,AA666="Yes"),"ALERT","")</f>
        <v/>
      </c>
    </row>
    <row r="667" customFormat="false" ht="15" hidden="false" customHeight="false" outlineLevel="0" collapsed="false">
      <c r="A667" s="10"/>
      <c r="B667" s="13"/>
      <c r="C667" s="11" t="str">
        <f aca="false">IF(B667="","",TEXT(B667,"yyyy-mm"))</f>
        <v/>
      </c>
      <c r="D667" s="10"/>
      <c r="E667" s="10"/>
      <c r="F667" s="10"/>
      <c r="G667" s="10"/>
      <c r="H667" s="10"/>
      <c r="I667" s="10"/>
      <c r="J667" s="10"/>
      <c r="K667" s="11" t="str">
        <f aca="false">IF(J667="","",IF(J667&gt;=9,"Promoter",IF(J667&gt;=7,"Passive","Detractor")))</f>
        <v/>
      </c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1" t="str">
        <f aca="false">IF(OR(K667="Detractor",COUNTIF(M667:Y667,"&lt;=2")&gt;0,AA667="Yes"),"ALERT","")</f>
        <v/>
      </c>
    </row>
    <row r="668" customFormat="false" ht="15" hidden="false" customHeight="false" outlineLevel="0" collapsed="false">
      <c r="A668" s="10"/>
      <c r="B668" s="13"/>
      <c r="C668" s="11" t="str">
        <f aca="false">IF(B668="","",TEXT(B668,"yyyy-mm"))</f>
        <v/>
      </c>
      <c r="D668" s="10"/>
      <c r="E668" s="10"/>
      <c r="F668" s="10"/>
      <c r="G668" s="10"/>
      <c r="H668" s="10"/>
      <c r="I668" s="10"/>
      <c r="J668" s="10"/>
      <c r="K668" s="11" t="str">
        <f aca="false">IF(J668="","",IF(J668&gt;=9,"Promoter",IF(J668&gt;=7,"Passive","Detractor")))</f>
        <v/>
      </c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1" t="str">
        <f aca="false">IF(OR(K668="Detractor",COUNTIF(M668:Y668,"&lt;=2")&gt;0,AA668="Yes"),"ALERT","")</f>
        <v/>
      </c>
    </row>
    <row r="669" customFormat="false" ht="15" hidden="false" customHeight="false" outlineLevel="0" collapsed="false">
      <c r="A669" s="10"/>
      <c r="B669" s="13"/>
      <c r="C669" s="11" t="str">
        <f aca="false">IF(B669="","",TEXT(B669,"yyyy-mm"))</f>
        <v/>
      </c>
      <c r="D669" s="10"/>
      <c r="E669" s="10"/>
      <c r="F669" s="10"/>
      <c r="G669" s="10"/>
      <c r="H669" s="10"/>
      <c r="I669" s="10"/>
      <c r="J669" s="10"/>
      <c r="K669" s="11" t="str">
        <f aca="false">IF(J669="","",IF(J669&gt;=9,"Promoter",IF(J669&gt;=7,"Passive","Detractor")))</f>
        <v/>
      </c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1" t="str">
        <f aca="false">IF(OR(K669="Detractor",COUNTIF(M669:Y669,"&lt;=2")&gt;0,AA669="Yes"),"ALERT","")</f>
        <v/>
      </c>
    </row>
    <row r="670" customFormat="false" ht="15" hidden="false" customHeight="false" outlineLevel="0" collapsed="false">
      <c r="A670" s="10"/>
      <c r="B670" s="13"/>
      <c r="C670" s="11" t="str">
        <f aca="false">IF(B670="","",TEXT(B670,"yyyy-mm"))</f>
        <v/>
      </c>
      <c r="D670" s="10"/>
      <c r="E670" s="10"/>
      <c r="F670" s="10"/>
      <c r="G670" s="10"/>
      <c r="H670" s="10"/>
      <c r="I670" s="10"/>
      <c r="J670" s="10"/>
      <c r="K670" s="11" t="str">
        <f aca="false">IF(J670="","",IF(J670&gt;=9,"Promoter",IF(J670&gt;=7,"Passive","Detractor")))</f>
        <v/>
      </c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1" t="str">
        <f aca="false">IF(OR(K670="Detractor",COUNTIF(M670:Y670,"&lt;=2")&gt;0,AA670="Yes"),"ALERT","")</f>
        <v/>
      </c>
    </row>
    <row r="671" customFormat="false" ht="15" hidden="false" customHeight="false" outlineLevel="0" collapsed="false">
      <c r="A671" s="10"/>
      <c r="B671" s="13"/>
      <c r="C671" s="11" t="str">
        <f aca="false">IF(B671="","",TEXT(B671,"yyyy-mm"))</f>
        <v/>
      </c>
      <c r="D671" s="10"/>
      <c r="E671" s="10"/>
      <c r="F671" s="10"/>
      <c r="G671" s="10"/>
      <c r="H671" s="10"/>
      <c r="I671" s="10"/>
      <c r="J671" s="10"/>
      <c r="K671" s="11" t="str">
        <f aca="false">IF(J671="","",IF(J671&gt;=9,"Promoter",IF(J671&gt;=7,"Passive","Detractor")))</f>
        <v/>
      </c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1" t="str">
        <f aca="false">IF(OR(K671="Detractor",COUNTIF(M671:Y671,"&lt;=2")&gt;0,AA671="Yes"),"ALERT","")</f>
        <v/>
      </c>
    </row>
    <row r="672" customFormat="false" ht="15" hidden="false" customHeight="false" outlineLevel="0" collapsed="false">
      <c r="A672" s="10"/>
      <c r="B672" s="13"/>
      <c r="C672" s="11" t="str">
        <f aca="false">IF(B672="","",TEXT(B672,"yyyy-mm"))</f>
        <v/>
      </c>
      <c r="D672" s="10"/>
      <c r="E672" s="10"/>
      <c r="F672" s="10"/>
      <c r="G672" s="10"/>
      <c r="H672" s="10"/>
      <c r="I672" s="10"/>
      <c r="J672" s="10"/>
      <c r="K672" s="11" t="str">
        <f aca="false">IF(J672="","",IF(J672&gt;=9,"Promoter",IF(J672&gt;=7,"Passive","Detractor")))</f>
        <v/>
      </c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1" t="str">
        <f aca="false">IF(OR(K672="Detractor",COUNTIF(M672:Y672,"&lt;=2")&gt;0,AA672="Yes"),"ALERT","")</f>
        <v/>
      </c>
    </row>
    <row r="673" customFormat="false" ht="15" hidden="false" customHeight="false" outlineLevel="0" collapsed="false">
      <c r="A673" s="10"/>
      <c r="B673" s="13"/>
      <c r="C673" s="11" t="str">
        <f aca="false">IF(B673="","",TEXT(B673,"yyyy-mm"))</f>
        <v/>
      </c>
      <c r="D673" s="10"/>
      <c r="E673" s="10"/>
      <c r="F673" s="10"/>
      <c r="G673" s="10"/>
      <c r="H673" s="10"/>
      <c r="I673" s="10"/>
      <c r="J673" s="10"/>
      <c r="K673" s="11" t="str">
        <f aca="false">IF(J673="","",IF(J673&gt;=9,"Promoter",IF(J673&gt;=7,"Passive","Detractor")))</f>
        <v/>
      </c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1" t="str">
        <f aca="false">IF(OR(K673="Detractor",COUNTIF(M673:Y673,"&lt;=2")&gt;0,AA673="Yes"),"ALERT","")</f>
        <v/>
      </c>
    </row>
    <row r="674" customFormat="false" ht="15" hidden="false" customHeight="false" outlineLevel="0" collapsed="false">
      <c r="A674" s="10"/>
      <c r="B674" s="13"/>
      <c r="C674" s="11" t="str">
        <f aca="false">IF(B674="","",TEXT(B674,"yyyy-mm"))</f>
        <v/>
      </c>
      <c r="D674" s="10"/>
      <c r="E674" s="10"/>
      <c r="F674" s="10"/>
      <c r="G674" s="10"/>
      <c r="H674" s="10"/>
      <c r="I674" s="10"/>
      <c r="J674" s="10"/>
      <c r="K674" s="11" t="str">
        <f aca="false">IF(J674="","",IF(J674&gt;=9,"Promoter",IF(J674&gt;=7,"Passive","Detractor")))</f>
        <v/>
      </c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1" t="str">
        <f aca="false">IF(OR(K674="Detractor",COUNTIF(M674:Y674,"&lt;=2")&gt;0,AA674="Yes"),"ALERT","")</f>
        <v/>
      </c>
    </row>
    <row r="675" customFormat="false" ht="15" hidden="false" customHeight="false" outlineLevel="0" collapsed="false">
      <c r="A675" s="10"/>
      <c r="B675" s="13"/>
      <c r="C675" s="11" t="str">
        <f aca="false">IF(B675="","",TEXT(B675,"yyyy-mm"))</f>
        <v/>
      </c>
      <c r="D675" s="10"/>
      <c r="E675" s="10"/>
      <c r="F675" s="10"/>
      <c r="G675" s="10"/>
      <c r="H675" s="10"/>
      <c r="I675" s="10"/>
      <c r="J675" s="10"/>
      <c r="K675" s="11" t="str">
        <f aca="false">IF(J675="","",IF(J675&gt;=9,"Promoter",IF(J675&gt;=7,"Passive","Detractor")))</f>
        <v/>
      </c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1" t="str">
        <f aca="false">IF(OR(K675="Detractor",COUNTIF(M675:Y675,"&lt;=2")&gt;0,AA675="Yes"),"ALERT","")</f>
        <v/>
      </c>
    </row>
    <row r="676" customFormat="false" ht="15" hidden="false" customHeight="false" outlineLevel="0" collapsed="false">
      <c r="A676" s="10"/>
      <c r="B676" s="13"/>
      <c r="C676" s="11" t="str">
        <f aca="false">IF(B676="","",TEXT(B676,"yyyy-mm"))</f>
        <v/>
      </c>
      <c r="D676" s="10"/>
      <c r="E676" s="10"/>
      <c r="F676" s="10"/>
      <c r="G676" s="10"/>
      <c r="H676" s="10"/>
      <c r="I676" s="10"/>
      <c r="J676" s="10"/>
      <c r="K676" s="11" t="str">
        <f aca="false">IF(J676="","",IF(J676&gt;=9,"Promoter",IF(J676&gt;=7,"Passive","Detractor")))</f>
        <v/>
      </c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1" t="str">
        <f aca="false">IF(OR(K676="Detractor",COUNTIF(M676:Y676,"&lt;=2")&gt;0,AA676="Yes"),"ALERT","")</f>
        <v/>
      </c>
    </row>
    <row r="677" customFormat="false" ht="15" hidden="false" customHeight="false" outlineLevel="0" collapsed="false">
      <c r="A677" s="10"/>
      <c r="B677" s="13"/>
      <c r="C677" s="11" t="str">
        <f aca="false">IF(B677="","",TEXT(B677,"yyyy-mm"))</f>
        <v/>
      </c>
      <c r="D677" s="10"/>
      <c r="E677" s="10"/>
      <c r="F677" s="10"/>
      <c r="G677" s="10"/>
      <c r="H677" s="10"/>
      <c r="I677" s="10"/>
      <c r="J677" s="10"/>
      <c r="K677" s="11" t="str">
        <f aca="false">IF(J677="","",IF(J677&gt;=9,"Promoter",IF(J677&gt;=7,"Passive","Detractor")))</f>
        <v/>
      </c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1" t="str">
        <f aca="false">IF(OR(K677="Detractor",COUNTIF(M677:Y677,"&lt;=2")&gt;0,AA677="Yes"),"ALERT","")</f>
        <v/>
      </c>
    </row>
    <row r="678" customFormat="false" ht="15" hidden="false" customHeight="false" outlineLevel="0" collapsed="false">
      <c r="A678" s="10"/>
      <c r="B678" s="13"/>
      <c r="C678" s="11" t="str">
        <f aca="false">IF(B678="","",TEXT(B678,"yyyy-mm"))</f>
        <v/>
      </c>
      <c r="D678" s="10"/>
      <c r="E678" s="10"/>
      <c r="F678" s="10"/>
      <c r="G678" s="10"/>
      <c r="H678" s="10"/>
      <c r="I678" s="10"/>
      <c r="J678" s="10"/>
      <c r="K678" s="11" t="str">
        <f aca="false">IF(J678="","",IF(J678&gt;=9,"Promoter",IF(J678&gt;=7,"Passive","Detractor")))</f>
        <v/>
      </c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1" t="str">
        <f aca="false">IF(OR(K678="Detractor",COUNTIF(M678:Y678,"&lt;=2")&gt;0,AA678="Yes"),"ALERT","")</f>
        <v/>
      </c>
    </row>
    <row r="679" customFormat="false" ht="15" hidden="false" customHeight="false" outlineLevel="0" collapsed="false">
      <c r="A679" s="10"/>
      <c r="B679" s="13"/>
      <c r="C679" s="11" t="str">
        <f aca="false">IF(B679="","",TEXT(B679,"yyyy-mm"))</f>
        <v/>
      </c>
      <c r="D679" s="10"/>
      <c r="E679" s="10"/>
      <c r="F679" s="10"/>
      <c r="G679" s="10"/>
      <c r="H679" s="10"/>
      <c r="I679" s="10"/>
      <c r="J679" s="10"/>
      <c r="K679" s="11" t="str">
        <f aca="false">IF(J679="","",IF(J679&gt;=9,"Promoter",IF(J679&gt;=7,"Passive","Detractor")))</f>
        <v/>
      </c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1" t="str">
        <f aca="false">IF(OR(K679="Detractor",COUNTIF(M679:Y679,"&lt;=2")&gt;0,AA679="Yes"),"ALERT","")</f>
        <v/>
      </c>
    </row>
    <row r="680" customFormat="false" ht="15" hidden="false" customHeight="false" outlineLevel="0" collapsed="false">
      <c r="A680" s="10"/>
      <c r="B680" s="13"/>
      <c r="C680" s="11" t="str">
        <f aca="false">IF(B680="","",TEXT(B680,"yyyy-mm"))</f>
        <v/>
      </c>
      <c r="D680" s="10"/>
      <c r="E680" s="10"/>
      <c r="F680" s="10"/>
      <c r="G680" s="10"/>
      <c r="H680" s="10"/>
      <c r="I680" s="10"/>
      <c r="J680" s="10"/>
      <c r="K680" s="11" t="str">
        <f aca="false">IF(J680="","",IF(J680&gt;=9,"Promoter",IF(J680&gt;=7,"Passive","Detractor")))</f>
        <v/>
      </c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1" t="str">
        <f aca="false">IF(OR(K680="Detractor",COUNTIF(M680:Y680,"&lt;=2")&gt;0,AA680="Yes"),"ALERT","")</f>
        <v/>
      </c>
    </row>
    <row r="681" customFormat="false" ht="15" hidden="false" customHeight="false" outlineLevel="0" collapsed="false">
      <c r="A681" s="10"/>
      <c r="B681" s="13"/>
      <c r="C681" s="11" t="str">
        <f aca="false">IF(B681="","",TEXT(B681,"yyyy-mm"))</f>
        <v/>
      </c>
      <c r="D681" s="10"/>
      <c r="E681" s="10"/>
      <c r="F681" s="10"/>
      <c r="G681" s="10"/>
      <c r="H681" s="10"/>
      <c r="I681" s="10"/>
      <c r="J681" s="10"/>
      <c r="K681" s="11" t="str">
        <f aca="false">IF(J681="","",IF(J681&gt;=9,"Promoter",IF(J681&gt;=7,"Passive","Detractor")))</f>
        <v/>
      </c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1" t="str">
        <f aca="false">IF(OR(K681="Detractor",COUNTIF(M681:Y681,"&lt;=2")&gt;0,AA681="Yes"),"ALERT","")</f>
        <v/>
      </c>
    </row>
    <row r="682" customFormat="false" ht="15" hidden="false" customHeight="false" outlineLevel="0" collapsed="false">
      <c r="A682" s="10"/>
      <c r="B682" s="13"/>
      <c r="C682" s="11" t="str">
        <f aca="false">IF(B682="","",TEXT(B682,"yyyy-mm"))</f>
        <v/>
      </c>
      <c r="D682" s="10"/>
      <c r="E682" s="10"/>
      <c r="F682" s="10"/>
      <c r="G682" s="10"/>
      <c r="H682" s="10"/>
      <c r="I682" s="10"/>
      <c r="J682" s="10"/>
      <c r="K682" s="11" t="str">
        <f aca="false">IF(J682="","",IF(J682&gt;=9,"Promoter",IF(J682&gt;=7,"Passive","Detractor")))</f>
        <v/>
      </c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1" t="str">
        <f aca="false">IF(OR(K682="Detractor",COUNTIF(M682:Y682,"&lt;=2")&gt;0,AA682="Yes"),"ALERT","")</f>
        <v/>
      </c>
    </row>
    <row r="683" customFormat="false" ht="15" hidden="false" customHeight="false" outlineLevel="0" collapsed="false">
      <c r="A683" s="10"/>
      <c r="B683" s="13"/>
      <c r="C683" s="11" t="str">
        <f aca="false">IF(B683="","",TEXT(B683,"yyyy-mm"))</f>
        <v/>
      </c>
      <c r="D683" s="10"/>
      <c r="E683" s="10"/>
      <c r="F683" s="10"/>
      <c r="G683" s="10"/>
      <c r="H683" s="10"/>
      <c r="I683" s="10"/>
      <c r="J683" s="10"/>
      <c r="K683" s="11" t="str">
        <f aca="false">IF(J683="","",IF(J683&gt;=9,"Promoter",IF(J683&gt;=7,"Passive","Detractor")))</f>
        <v/>
      </c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1" t="str">
        <f aca="false">IF(OR(K683="Detractor",COUNTIF(M683:Y683,"&lt;=2")&gt;0,AA683="Yes"),"ALERT","")</f>
        <v/>
      </c>
    </row>
    <row r="684" customFormat="false" ht="15" hidden="false" customHeight="false" outlineLevel="0" collapsed="false">
      <c r="A684" s="10"/>
      <c r="B684" s="13"/>
      <c r="C684" s="11" t="str">
        <f aca="false">IF(B684="","",TEXT(B684,"yyyy-mm"))</f>
        <v/>
      </c>
      <c r="D684" s="10"/>
      <c r="E684" s="10"/>
      <c r="F684" s="10"/>
      <c r="G684" s="10"/>
      <c r="H684" s="10"/>
      <c r="I684" s="10"/>
      <c r="J684" s="10"/>
      <c r="K684" s="11" t="str">
        <f aca="false">IF(J684="","",IF(J684&gt;=9,"Promoter",IF(J684&gt;=7,"Passive","Detractor")))</f>
        <v/>
      </c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1" t="str">
        <f aca="false">IF(OR(K684="Detractor",COUNTIF(M684:Y684,"&lt;=2")&gt;0,AA684="Yes"),"ALERT","")</f>
        <v/>
      </c>
    </row>
    <row r="685" customFormat="false" ht="15" hidden="false" customHeight="false" outlineLevel="0" collapsed="false">
      <c r="A685" s="10"/>
      <c r="B685" s="13"/>
      <c r="C685" s="11" t="str">
        <f aca="false">IF(B685="","",TEXT(B685,"yyyy-mm"))</f>
        <v/>
      </c>
      <c r="D685" s="10"/>
      <c r="E685" s="10"/>
      <c r="F685" s="10"/>
      <c r="G685" s="10"/>
      <c r="H685" s="10"/>
      <c r="I685" s="10"/>
      <c r="J685" s="10"/>
      <c r="K685" s="11" t="str">
        <f aca="false">IF(J685="","",IF(J685&gt;=9,"Promoter",IF(J685&gt;=7,"Passive","Detractor")))</f>
        <v/>
      </c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1" t="str">
        <f aca="false">IF(OR(K685="Detractor",COUNTIF(M685:Y685,"&lt;=2")&gt;0,AA685="Yes"),"ALERT","")</f>
        <v/>
      </c>
    </row>
    <row r="686" customFormat="false" ht="15" hidden="false" customHeight="false" outlineLevel="0" collapsed="false">
      <c r="A686" s="10"/>
      <c r="B686" s="13"/>
      <c r="C686" s="11" t="str">
        <f aca="false">IF(B686="","",TEXT(B686,"yyyy-mm"))</f>
        <v/>
      </c>
      <c r="D686" s="10"/>
      <c r="E686" s="10"/>
      <c r="F686" s="10"/>
      <c r="G686" s="10"/>
      <c r="H686" s="10"/>
      <c r="I686" s="10"/>
      <c r="J686" s="10"/>
      <c r="K686" s="11" t="str">
        <f aca="false">IF(J686="","",IF(J686&gt;=9,"Promoter",IF(J686&gt;=7,"Passive","Detractor")))</f>
        <v/>
      </c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1" t="str">
        <f aca="false">IF(OR(K686="Detractor",COUNTIF(M686:Y686,"&lt;=2")&gt;0,AA686="Yes"),"ALERT","")</f>
        <v/>
      </c>
    </row>
    <row r="687" customFormat="false" ht="15" hidden="false" customHeight="false" outlineLevel="0" collapsed="false">
      <c r="A687" s="10"/>
      <c r="B687" s="13"/>
      <c r="C687" s="11" t="str">
        <f aca="false">IF(B687="","",TEXT(B687,"yyyy-mm"))</f>
        <v/>
      </c>
      <c r="D687" s="10"/>
      <c r="E687" s="10"/>
      <c r="F687" s="10"/>
      <c r="G687" s="10"/>
      <c r="H687" s="10"/>
      <c r="I687" s="10"/>
      <c r="J687" s="10"/>
      <c r="K687" s="11" t="str">
        <f aca="false">IF(J687="","",IF(J687&gt;=9,"Promoter",IF(J687&gt;=7,"Passive","Detractor")))</f>
        <v/>
      </c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1" t="str">
        <f aca="false">IF(OR(K687="Detractor",COUNTIF(M687:Y687,"&lt;=2")&gt;0,AA687="Yes"),"ALERT","")</f>
        <v/>
      </c>
    </row>
    <row r="688" customFormat="false" ht="15" hidden="false" customHeight="false" outlineLevel="0" collapsed="false">
      <c r="A688" s="10"/>
      <c r="B688" s="13"/>
      <c r="C688" s="11" t="str">
        <f aca="false">IF(B688="","",TEXT(B688,"yyyy-mm"))</f>
        <v/>
      </c>
      <c r="D688" s="10"/>
      <c r="E688" s="10"/>
      <c r="F688" s="10"/>
      <c r="G688" s="10"/>
      <c r="H688" s="10"/>
      <c r="I688" s="10"/>
      <c r="J688" s="10"/>
      <c r="K688" s="11" t="str">
        <f aca="false">IF(J688="","",IF(J688&gt;=9,"Promoter",IF(J688&gt;=7,"Passive","Detractor")))</f>
        <v/>
      </c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1" t="str">
        <f aca="false">IF(OR(K688="Detractor",COUNTIF(M688:Y688,"&lt;=2")&gt;0,AA688="Yes"),"ALERT","")</f>
        <v/>
      </c>
    </row>
    <row r="689" customFormat="false" ht="15" hidden="false" customHeight="false" outlineLevel="0" collapsed="false">
      <c r="A689" s="10"/>
      <c r="B689" s="13"/>
      <c r="C689" s="11" t="str">
        <f aca="false">IF(B689="","",TEXT(B689,"yyyy-mm"))</f>
        <v/>
      </c>
      <c r="D689" s="10"/>
      <c r="E689" s="10"/>
      <c r="F689" s="10"/>
      <c r="G689" s="10"/>
      <c r="H689" s="10"/>
      <c r="I689" s="10"/>
      <c r="J689" s="10"/>
      <c r="K689" s="11" t="str">
        <f aca="false">IF(J689="","",IF(J689&gt;=9,"Promoter",IF(J689&gt;=7,"Passive","Detractor")))</f>
        <v/>
      </c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1" t="str">
        <f aca="false">IF(OR(K689="Detractor",COUNTIF(M689:Y689,"&lt;=2")&gt;0,AA689="Yes"),"ALERT","")</f>
        <v/>
      </c>
    </row>
    <row r="690" customFormat="false" ht="15" hidden="false" customHeight="false" outlineLevel="0" collapsed="false">
      <c r="A690" s="10"/>
      <c r="B690" s="13"/>
      <c r="C690" s="11" t="str">
        <f aca="false">IF(B690="","",TEXT(B690,"yyyy-mm"))</f>
        <v/>
      </c>
      <c r="D690" s="10"/>
      <c r="E690" s="10"/>
      <c r="F690" s="10"/>
      <c r="G690" s="10"/>
      <c r="H690" s="10"/>
      <c r="I690" s="10"/>
      <c r="J690" s="10"/>
      <c r="K690" s="11" t="str">
        <f aca="false">IF(J690="","",IF(J690&gt;=9,"Promoter",IF(J690&gt;=7,"Passive","Detractor")))</f>
        <v/>
      </c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1" t="str">
        <f aca="false">IF(OR(K690="Detractor",COUNTIF(M690:Y690,"&lt;=2")&gt;0,AA690="Yes"),"ALERT","")</f>
        <v/>
      </c>
    </row>
    <row r="691" customFormat="false" ht="15" hidden="false" customHeight="false" outlineLevel="0" collapsed="false">
      <c r="A691" s="10"/>
      <c r="B691" s="13"/>
      <c r="C691" s="11" t="str">
        <f aca="false">IF(B691="","",TEXT(B691,"yyyy-mm"))</f>
        <v/>
      </c>
      <c r="D691" s="10"/>
      <c r="E691" s="10"/>
      <c r="F691" s="10"/>
      <c r="G691" s="10"/>
      <c r="H691" s="10"/>
      <c r="I691" s="10"/>
      <c r="J691" s="10"/>
      <c r="K691" s="11" t="str">
        <f aca="false">IF(J691="","",IF(J691&gt;=9,"Promoter",IF(J691&gt;=7,"Passive","Detractor")))</f>
        <v/>
      </c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1" t="str">
        <f aca="false">IF(OR(K691="Detractor",COUNTIF(M691:Y691,"&lt;=2")&gt;0,AA691="Yes"),"ALERT","")</f>
        <v/>
      </c>
    </row>
    <row r="692" customFormat="false" ht="15" hidden="false" customHeight="false" outlineLevel="0" collapsed="false">
      <c r="A692" s="10"/>
      <c r="B692" s="13"/>
      <c r="C692" s="11" t="str">
        <f aca="false">IF(B692="","",TEXT(B692,"yyyy-mm"))</f>
        <v/>
      </c>
      <c r="D692" s="10"/>
      <c r="E692" s="10"/>
      <c r="F692" s="10"/>
      <c r="G692" s="10"/>
      <c r="H692" s="10"/>
      <c r="I692" s="10"/>
      <c r="J692" s="10"/>
      <c r="K692" s="11" t="str">
        <f aca="false">IF(J692="","",IF(J692&gt;=9,"Promoter",IF(J692&gt;=7,"Passive","Detractor")))</f>
        <v/>
      </c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1" t="str">
        <f aca="false">IF(OR(K692="Detractor",COUNTIF(M692:Y692,"&lt;=2")&gt;0,AA692="Yes"),"ALERT","")</f>
        <v/>
      </c>
    </row>
    <row r="693" customFormat="false" ht="15" hidden="false" customHeight="false" outlineLevel="0" collapsed="false">
      <c r="A693" s="10"/>
      <c r="B693" s="13"/>
      <c r="C693" s="11" t="str">
        <f aca="false">IF(B693="","",TEXT(B693,"yyyy-mm"))</f>
        <v/>
      </c>
      <c r="D693" s="10"/>
      <c r="E693" s="10"/>
      <c r="F693" s="10"/>
      <c r="G693" s="10"/>
      <c r="H693" s="10"/>
      <c r="I693" s="10"/>
      <c r="J693" s="10"/>
      <c r="K693" s="11" t="str">
        <f aca="false">IF(J693="","",IF(J693&gt;=9,"Promoter",IF(J693&gt;=7,"Passive","Detractor")))</f>
        <v/>
      </c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1" t="str">
        <f aca="false">IF(OR(K693="Detractor",COUNTIF(M693:Y693,"&lt;=2")&gt;0,AA693="Yes"),"ALERT","")</f>
        <v/>
      </c>
    </row>
    <row r="694" customFormat="false" ht="15" hidden="false" customHeight="false" outlineLevel="0" collapsed="false">
      <c r="A694" s="10"/>
      <c r="B694" s="13"/>
      <c r="C694" s="11" t="str">
        <f aca="false">IF(B694="","",TEXT(B694,"yyyy-mm"))</f>
        <v/>
      </c>
      <c r="D694" s="10"/>
      <c r="E694" s="10"/>
      <c r="F694" s="10"/>
      <c r="G694" s="10"/>
      <c r="H694" s="10"/>
      <c r="I694" s="10"/>
      <c r="J694" s="10"/>
      <c r="K694" s="11" t="str">
        <f aca="false">IF(J694="","",IF(J694&gt;=9,"Promoter",IF(J694&gt;=7,"Passive","Detractor")))</f>
        <v/>
      </c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1" t="str">
        <f aca="false">IF(OR(K694="Detractor",COUNTIF(M694:Y694,"&lt;=2")&gt;0,AA694="Yes"),"ALERT","")</f>
        <v/>
      </c>
    </row>
    <row r="695" customFormat="false" ht="15" hidden="false" customHeight="false" outlineLevel="0" collapsed="false">
      <c r="A695" s="10"/>
      <c r="B695" s="13"/>
      <c r="C695" s="11" t="str">
        <f aca="false">IF(B695="","",TEXT(B695,"yyyy-mm"))</f>
        <v/>
      </c>
      <c r="D695" s="10"/>
      <c r="E695" s="10"/>
      <c r="F695" s="10"/>
      <c r="G695" s="10"/>
      <c r="H695" s="10"/>
      <c r="I695" s="10"/>
      <c r="J695" s="10"/>
      <c r="K695" s="11" t="str">
        <f aca="false">IF(J695="","",IF(J695&gt;=9,"Promoter",IF(J695&gt;=7,"Passive","Detractor")))</f>
        <v/>
      </c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1" t="str">
        <f aca="false">IF(OR(K695="Detractor",COUNTIF(M695:Y695,"&lt;=2")&gt;0,AA695="Yes"),"ALERT","")</f>
        <v/>
      </c>
    </row>
    <row r="696" customFormat="false" ht="15" hidden="false" customHeight="false" outlineLevel="0" collapsed="false">
      <c r="A696" s="10"/>
      <c r="B696" s="13"/>
      <c r="C696" s="11" t="str">
        <f aca="false">IF(B696="","",TEXT(B696,"yyyy-mm"))</f>
        <v/>
      </c>
      <c r="D696" s="10"/>
      <c r="E696" s="10"/>
      <c r="F696" s="10"/>
      <c r="G696" s="10"/>
      <c r="H696" s="10"/>
      <c r="I696" s="10"/>
      <c r="J696" s="10"/>
      <c r="K696" s="11" t="str">
        <f aca="false">IF(J696="","",IF(J696&gt;=9,"Promoter",IF(J696&gt;=7,"Passive","Detractor")))</f>
        <v/>
      </c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1" t="str">
        <f aca="false">IF(OR(K696="Detractor",COUNTIF(M696:Y696,"&lt;=2")&gt;0,AA696="Yes"),"ALERT","")</f>
        <v/>
      </c>
    </row>
    <row r="697" customFormat="false" ht="15" hidden="false" customHeight="false" outlineLevel="0" collapsed="false">
      <c r="A697" s="10"/>
      <c r="B697" s="13"/>
      <c r="C697" s="11" t="str">
        <f aca="false">IF(B697="","",TEXT(B697,"yyyy-mm"))</f>
        <v/>
      </c>
      <c r="D697" s="10"/>
      <c r="E697" s="10"/>
      <c r="F697" s="10"/>
      <c r="G697" s="10"/>
      <c r="H697" s="10"/>
      <c r="I697" s="10"/>
      <c r="J697" s="10"/>
      <c r="K697" s="11" t="str">
        <f aca="false">IF(J697="","",IF(J697&gt;=9,"Promoter",IF(J697&gt;=7,"Passive","Detractor")))</f>
        <v/>
      </c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1" t="str">
        <f aca="false">IF(OR(K697="Detractor",COUNTIF(M697:Y697,"&lt;=2")&gt;0,AA697="Yes"),"ALERT","")</f>
        <v/>
      </c>
    </row>
    <row r="698" customFormat="false" ht="15" hidden="false" customHeight="false" outlineLevel="0" collapsed="false">
      <c r="A698" s="10"/>
      <c r="B698" s="13"/>
      <c r="C698" s="11" t="str">
        <f aca="false">IF(B698="","",TEXT(B698,"yyyy-mm"))</f>
        <v/>
      </c>
      <c r="D698" s="10"/>
      <c r="E698" s="10"/>
      <c r="F698" s="10"/>
      <c r="G698" s="10"/>
      <c r="H698" s="10"/>
      <c r="I698" s="10"/>
      <c r="J698" s="10"/>
      <c r="K698" s="11" t="str">
        <f aca="false">IF(J698="","",IF(J698&gt;=9,"Promoter",IF(J698&gt;=7,"Passive","Detractor")))</f>
        <v/>
      </c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1" t="str">
        <f aca="false">IF(OR(K698="Detractor",COUNTIF(M698:Y698,"&lt;=2")&gt;0,AA698="Yes"),"ALERT","")</f>
        <v/>
      </c>
    </row>
    <row r="699" customFormat="false" ht="15" hidden="false" customHeight="false" outlineLevel="0" collapsed="false">
      <c r="A699" s="10"/>
      <c r="B699" s="13"/>
      <c r="C699" s="11" t="str">
        <f aca="false">IF(B699="","",TEXT(B699,"yyyy-mm"))</f>
        <v/>
      </c>
      <c r="D699" s="10"/>
      <c r="E699" s="10"/>
      <c r="F699" s="10"/>
      <c r="G699" s="10"/>
      <c r="H699" s="10"/>
      <c r="I699" s="10"/>
      <c r="J699" s="10"/>
      <c r="K699" s="11" t="str">
        <f aca="false">IF(J699="","",IF(J699&gt;=9,"Promoter",IF(J699&gt;=7,"Passive","Detractor")))</f>
        <v/>
      </c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1" t="str">
        <f aca="false">IF(OR(K699="Detractor",COUNTIF(M699:Y699,"&lt;=2")&gt;0,AA699="Yes"),"ALERT","")</f>
        <v/>
      </c>
    </row>
    <row r="700" customFormat="false" ht="15" hidden="false" customHeight="false" outlineLevel="0" collapsed="false">
      <c r="A700" s="10"/>
      <c r="B700" s="13"/>
      <c r="C700" s="11" t="str">
        <f aca="false">IF(B700="","",TEXT(B700,"yyyy-mm"))</f>
        <v/>
      </c>
      <c r="D700" s="10"/>
      <c r="E700" s="10"/>
      <c r="F700" s="10"/>
      <c r="G700" s="10"/>
      <c r="H700" s="10"/>
      <c r="I700" s="10"/>
      <c r="J700" s="10"/>
      <c r="K700" s="11" t="str">
        <f aca="false">IF(J700="","",IF(J700&gt;=9,"Promoter",IF(J700&gt;=7,"Passive","Detractor")))</f>
        <v/>
      </c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1" t="str">
        <f aca="false">IF(OR(K700="Detractor",COUNTIF(M700:Y700,"&lt;=2")&gt;0,AA700="Yes"),"ALERT","")</f>
        <v/>
      </c>
    </row>
    <row r="701" customFormat="false" ht="15" hidden="false" customHeight="false" outlineLevel="0" collapsed="false">
      <c r="A701" s="10"/>
      <c r="B701" s="13"/>
      <c r="C701" s="11" t="str">
        <f aca="false">IF(B701="","",TEXT(B701,"yyyy-mm"))</f>
        <v/>
      </c>
      <c r="D701" s="10"/>
      <c r="E701" s="10"/>
      <c r="F701" s="10"/>
      <c r="G701" s="10"/>
      <c r="H701" s="10"/>
      <c r="I701" s="10"/>
      <c r="J701" s="10"/>
      <c r="K701" s="11" t="str">
        <f aca="false">IF(J701="","",IF(J701&gt;=9,"Promoter",IF(J701&gt;=7,"Passive","Detractor")))</f>
        <v/>
      </c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1" t="str">
        <f aca="false">IF(OR(K701="Detractor",COUNTIF(M701:Y701,"&lt;=2")&gt;0,AA701="Yes"),"ALERT","")</f>
        <v/>
      </c>
    </row>
    <row r="702" customFormat="false" ht="15" hidden="false" customHeight="false" outlineLevel="0" collapsed="false">
      <c r="A702" s="10"/>
      <c r="B702" s="13"/>
      <c r="C702" s="11" t="str">
        <f aca="false">IF(B702="","",TEXT(B702,"yyyy-mm"))</f>
        <v/>
      </c>
      <c r="D702" s="10"/>
      <c r="E702" s="10"/>
      <c r="F702" s="10"/>
      <c r="G702" s="10"/>
      <c r="H702" s="10"/>
      <c r="I702" s="10"/>
      <c r="J702" s="10"/>
      <c r="K702" s="11" t="str">
        <f aca="false">IF(J702="","",IF(J702&gt;=9,"Promoter",IF(J702&gt;=7,"Passive","Detractor")))</f>
        <v/>
      </c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1" t="str">
        <f aca="false">IF(OR(K702="Detractor",COUNTIF(M702:Y702,"&lt;=2")&gt;0,AA702="Yes"),"ALERT","")</f>
        <v/>
      </c>
    </row>
    <row r="703" customFormat="false" ht="15" hidden="false" customHeight="false" outlineLevel="0" collapsed="false">
      <c r="A703" s="10"/>
      <c r="B703" s="13"/>
      <c r="C703" s="11" t="str">
        <f aca="false">IF(B703="","",TEXT(B703,"yyyy-mm"))</f>
        <v/>
      </c>
      <c r="D703" s="10"/>
      <c r="E703" s="10"/>
      <c r="F703" s="10"/>
      <c r="G703" s="10"/>
      <c r="H703" s="10"/>
      <c r="I703" s="10"/>
      <c r="J703" s="10"/>
      <c r="K703" s="11" t="str">
        <f aca="false">IF(J703="","",IF(J703&gt;=9,"Promoter",IF(J703&gt;=7,"Passive","Detractor")))</f>
        <v/>
      </c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1" t="str">
        <f aca="false">IF(OR(K703="Detractor",COUNTIF(M703:Y703,"&lt;=2")&gt;0,AA703="Yes"),"ALERT","")</f>
        <v/>
      </c>
    </row>
    <row r="704" customFormat="false" ht="15" hidden="false" customHeight="false" outlineLevel="0" collapsed="false">
      <c r="A704" s="10"/>
      <c r="B704" s="13"/>
      <c r="C704" s="11" t="str">
        <f aca="false">IF(B704="","",TEXT(B704,"yyyy-mm"))</f>
        <v/>
      </c>
      <c r="D704" s="10"/>
      <c r="E704" s="10"/>
      <c r="F704" s="10"/>
      <c r="G704" s="10"/>
      <c r="H704" s="10"/>
      <c r="I704" s="10"/>
      <c r="J704" s="10"/>
      <c r="K704" s="11" t="str">
        <f aca="false">IF(J704="","",IF(J704&gt;=9,"Promoter",IF(J704&gt;=7,"Passive","Detractor")))</f>
        <v/>
      </c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1" t="str">
        <f aca="false">IF(OR(K704="Detractor",COUNTIF(M704:Y704,"&lt;=2")&gt;0,AA704="Yes"),"ALERT","")</f>
        <v/>
      </c>
    </row>
    <row r="705" customFormat="false" ht="15" hidden="false" customHeight="false" outlineLevel="0" collapsed="false">
      <c r="A705" s="10"/>
      <c r="B705" s="13"/>
      <c r="C705" s="11" t="str">
        <f aca="false">IF(B705="","",TEXT(B705,"yyyy-mm"))</f>
        <v/>
      </c>
      <c r="D705" s="10"/>
      <c r="E705" s="10"/>
      <c r="F705" s="10"/>
      <c r="G705" s="10"/>
      <c r="H705" s="10"/>
      <c r="I705" s="10"/>
      <c r="J705" s="10"/>
      <c r="K705" s="11" t="str">
        <f aca="false">IF(J705="","",IF(J705&gt;=9,"Promoter",IF(J705&gt;=7,"Passive","Detractor")))</f>
        <v/>
      </c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1" t="str">
        <f aca="false">IF(OR(K705="Detractor",COUNTIF(M705:Y705,"&lt;=2")&gt;0,AA705="Yes"),"ALERT","")</f>
        <v/>
      </c>
    </row>
    <row r="706" customFormat="false" ht="15" hidden="false" customHeight="false" outlineLevel="0" collapsed="false">
      <c r="A706" s="10"/>
      <c r="B706" s="13"/>
      <c r="C706" s="11" t="str">
        <f aca="false">IF(B706="","",TEXT(B706,"yyyy-mm"))</f>
        <v/>
      </c>
      <c r="D706" s="10"/>
      <c r="E706" s="10"/>
      <c r="F706" s="10"/>
      <c r="G706" s="10"/>
      <c r="H706" s="10"/>
      <c r="I706" s="10"/>
      <c r="J706" s="10"/>
      <c r="K706" s="11" t="str">
        <f aca="false">IF(J706="","",IF(J706&gt;=9,"Promoter",IF(J706&gt;=7,"Passive","Detractor")))</f>
        <v/>
      </c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1" t="str">
        <f aca="false">IF(OR(K706="Detractor",COUNTIF(M706:Y706,"&lt;=2")&gt;0,AA706="Yes"),"ALERT","")</f>
        <v/>
      </c>
    </row>
    <row r="707" customFormat="false" ht="15" hidden="false" customHeight="false" outlineLevel="0" collapsed="false">
      <c r="A707" s="10"/>
      <c r="B707" s="13"/>
      <c r="C707" s="11" t="str">
        <f aca="false">IF(B707="","",TEXT(B707,"yyyy-mm"))</f>
        <v/>
      </c>
      <c r="D707" s="10"/>
      <c r="E707" s="10"/>
      <c r="F707" s="10"/>
      <c r="G707" s="10"/>
      <c r="H707" s="10"/>
      <c r="I707" s="10"/>
      <c r="J707" s="10"/>
      <c r="K707" s="11" t="str">
        <f aca="false">IF(J707="","",IF(J707&gt;=9,"Promoter",IF(J707&gt;=7,"Passive","Detractor")))</f>
        <v/>
      </c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1" t="str">
        <f aca="false">IF(OR(K707="Detractor",COUNTIF(M707:Y707,"&lt;=2")&gt;0,AA707="Yes"),"ALERT","")</f>
        <v/>
      </c>
    </row>
    <row r="708" customFormat="false" ht="15" hidden="false" customHeight="false" outlineLevel="0" collapsed="false">
      <c r="A708" s="10"/>
      <c r="B708" s="13"/>
      <c r="C708" s="11" t="str">
        <f aca="false">IF(B708="","",TEXT(B708,"yyyy-mm"))</f>
        <v/>
      </c>
      <c r="D708" s="10"/>
      <c r="E708" s="10"/>
      <c r="F708" s="10"/>
      <c r="G708" s="10"/>
      <c r="H708" s="10"/>
      <c r="I708" s="10"/>
      <c r="J708" s="10"/>
      <c r="K708" s="11" t="str">
        <f aca="false">IF(J708="","",IF(J708&gt;=9,"Promoter",IF(J708&gt;=7,"Passive","Detractor")))</f>
        <v/>
      </c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1" t="str">
        <f aca="false">IF(OR(K708="Detractor",COUNTIF(M708:Y708,"&lt;=2")&gt;0,AA708="Yes"),"ALERT","")</f>
        <v/>
      </c>
    </row>
    <row r="709" customFormat="false" ht="15" hidden="false" customHeight="false" outlineLevel="0" collapsed="false">
      <c r="A709" s="10"/>
      <c r="B709" s="13"/>
      <c r="C709" s="11" t="str">
        <f aca="false">IF(B709="","",TEXT(B709,"yyyy-mm"))</f>
        <v/>
      </c>
      <c r="D709" s="10"/>
      <c r="E709" s="10"/>
      <c r="F709" s="10"/>
      <c r="G709" s="10"/>
      <c r="H709" s="10"/>
      <c r="I709" s="10"/>
      <c r="J709" s="10"/>
      <c r="K709" s="11" t="str">
        <f aca="false">IF(J709="","",IF(J709&gt;=9,"Promoter",IF(J709&gt;=7,"Passive","Detractor")))</f>
        <v/>
      </c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1" t="str">
        <f aca="false">IF(OR(K709="Detractor",COUNTIF(M709:Y709,"&lt;=2")&gt;0,AA709="Yes"),"ALERT","")</f>
        <v/>
      </c>
    </row>
    <row r="710" customFormat="false" ht="15" hidden="false" customHeight="false" outlineLevel="0" collapsed="false">
      <c r="A710" s="10"/>
      <c r="B710" s="13"/>
      <c r="C710" s="11" t="str">
        <f aca="false">IF(B710="","",TEXT(B710,"yyyy-mm"))</f>
        <v/>
      </c>
      <c r="D710" s="10"/>
      <c r="E710" s="10"/>
      <c r="F710" s="10"/>
      <c r="G710" s="10"/>
      <c r="H710" s="10"/>
      <c r="I710" s="10"/>
      <c r="J710" s="10"/>
      <c r="K710" s="11" t="str">
        <f aca="false">IF(J710="","",IF(J710&gt;=9,"Promoter",IF(J710&gt;=7,"Passive","Detractor")))</f>
        <v/>
      </c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1" t="str">
        <f aca="false">IF(OR(K710="Detractor",COUNTIF(M710:Y710,"&lt;=2")&gt;0,AA710="Yes"),"ALERT","")</f>
        <v/>
      </c>
    </row>
    <row r="711" customFormat="false" ht="15" hidden="false" customHeight="false" outlineLevel="0" collapsed="false">
      <c r="A711" s="10"/>
      <c r="B711" s="13"/>
      <c r="C711" s="11" t="str">
        <f aca="false">IF(B711="","",TEXT(B711,"yyyy-mm"))</f>
        <v/>
      </c>
      <c r="D711" s="10"/>
      <c r="E711" s="10"/>
      <c r="F711" s="10"/>
      <c r="G711" s="10"/>
      <c r="H711" s="10"/>
      <c r="I711" s="10"/>
      <c r="J711" s="10"/>
      <c r="K711" s="11" t="str">
        <f aca="false">IF(J711="","",IF(J711&gt;=9,"Promoter",IF(J711&gt;=7,"Passive","Detractor")))</f>
        <v/>
      </c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1" t="str">
        <f aca="false">IF(OR(K711="Detractor",COUNTIF(M711:Y711,"&lt;=2")&gt;0,AA711="Yes"),"ALERT","")</f>
        <v/>
      </c>
    </row>
    <row r="712" customFormat="false" ht="15" hidden="false" customHeight="false" outlineLevel="0" collapsed="false">
      <c r="A712" s="10"/>
      <c r="B712" s="13"/>
      <c r="C712" s="11" t="str">
        <f aca="false">IF(B712="","",TEXT(B712,"yyyy-mm"))</f>
        <v/>
      </c>
      <c r="D712" s="10"/>
      <c r="E712" s="10"/>
      <c r="F712" s="10"/>
      <c r="G712" s="10"/>
      <c r="H712" s="10"/>
      <c r="I712" s="10"/>
      <c r="J712" s="10"/>
      <c r="K712" s="11" t="str">
        <f aca="false">IF(J712="","",IF(J712&gt;=9,"Promoter",IF(J712&gt;=7,"Passive","Detractor")))</f>
        <v/>
      </c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1" t="str">
        <f aca="false">IF(OR(K712="Detractor",COUNTIF(M712:Y712,"&lt;=2")&gt;0,AA712="Yes"),"ALERT","")</f>
        <v/>
      </c>
    </row>
    <row r="713" customFormat="false" ht="15" hidden="false" customHeight="false" outlineLevel="0" collapsed="false">
      <c r="A713" s="10"/>
      <c r="B713" s="13"/>
      <c r="C713" s="11" t="str">
        <f aca="false">IF(B713="","",TEXT(B713,"yyyy-mm"))</f>
        <v/>
      </c>
      <c r="D713" s="10"/>
      <c r="E713" s="10"/>
      <c r="F713" s="10"/>
      <c r="G713" s="10"/>
      <c r="H713" s="10"/>
      <c r="I713" s="10"/>
      <c r="J713" s="10"/>
      <c r="K713" s="11" t="str">
        <f aca="false">IF(J713="","",IF(J713&gt;=9,"Promoter",IF(J713&gt;=7,"Passive","Detractor")))</f>
        <v/>
      </c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1" t="str">
        <f aca="false">IF(OR(K713="Detractor",COUNTIF(M713:Y713,"&lt;=2")&gt;0,AA713="Yes"),"ALERT","")</f>
        <v/>
      </c>
    </row>
    <row r="714" customFormat="false" ht="15" hidden="false" customHeight="false" outlineLevel="0" collapsed="false">
      <c r="A714" s="10"/>
      <c r="B714" s="13"/>
      <c r="C714" s="11" t="str">
        <f aca="false">IF(B714="","",TEXT(B714,"yyyy-mm"))</f>
        <v/>
      </c>
      <c r="D714" s="10"/>
      <c r="E714" s="10"/>
      <c r="F714" s="10"/>
      <c r="G714" s="10"/>
      <c r="H714" s="10"/>
      <c r="I714" s="10"/>
      <c r="J714" s="10"/>
      <c r="K714" s="11" t="str">
        <f aca="false">IF(J714="","",IF(J714&gt;=9,"Promoter",IF(J714&gt;=7,"Passive","Detractor")))</f>
        <v/>
      </c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1" t="str">
        <f aca="false">IF(OR(K714="Detractor",COUNTIF(M714:Y714,"&lt;=2")&gt;0,AA714="Yes"),"ALERT","")</f>
        <v/>
      </c>
    </row>
    <row r="715" customFormat="false" ht="15" hidden="false" customHeight="false" outlineLevel="0" collapsed="false">
      <c r="A715" s="10"/>
      <c r="B715" s="13"/>
      <c r="C715" s="11" t="str">
        <f aca="false">IF(B715="","",TEXT(B715,"yyyy-mm"))</f>
        <v/>
      </c>
      <c r="D715" s="10"/>
      <c r="E715" s="10"/>
      <c r="F715" s="10"/>
      <c r="G715" s="10"/>
      <c r="H715" s="10"/>
      <c r="I715" s="10"/>
      <c r="J715" s="10"/>
      <c r="K715" s="11" t="str">
        <f aca="false">IF(J715="","",IF(J715&gt;=9,"Promoter",IF(J715&gt;=7,"Passive","Detractor")))</f>
        <v/>
      </c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1" t="str">
        <f aca="false">IF(OR(K715="Detractor",COUNTIF(M715:Y715,"&lt;=2")&gt;0,AA715="Yes"),"ALERT","")</f>
        <v/>
      </c>
    </row>
    <row r="716" customFormat="false" ht="15" hidden="false" customHeight="false" outlineLevel="0" collapsed="false">
      <c r="A716" s="10"/>
      <c r="B716" s="13"/>
      <c r="C716" s="11" t="str">
        <f aca="false">IF(B716="","",TEXT(B716,"yyyy-mm"))</f>
        <v/>
      </c>
      <c r="D716" s="10"/>
      <c r="E716" s="10"/>
      <c r="F716" s="10"/>
      <c r="G716" s="10"/>
      <c r="H716" s="10"/>
      <c r="I716" s="10"/>
      <c r="J716" s="10"/>
      <c r="K716" s="11" t="str">
        <f aca="false">IF(J716="","",IF(J716&gt;=9,"Promoter",IF(J716&gt;=7,"Passive","Detractor")))</f>
        <v/>
      </c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1" t="str">
        <f aca="false">IF(OR(K716="Detractor",COUNTIF(M716:Y716,"&lt;=2")&gt;0,AA716="Yes"),"ALERT","")</f>
        <v/>
      </c>
    </row>
    <row r="717" customFormat="false" ht="15" hidden="false" customHeight="false" outlineLevel="0" collapsed="false">
      <c r="A717" s="10"/>
      <c r="B717" s="13"/>
      <c r="C717" s="11" t="str">
        <f aca="false">IF(B717="","",TEXT(B717,"yyyy-mm"))</f>
        <v/>
      </c>
      <c r="D717" s="10"/>
      <c r="E717" s="10"/>
      <c r="F717" s="10"/>
      <c r="G717" s="10"/>
      <c r="H717" s="10"/>
      <c r="I717" s="10"/>
      <c r="J717" s="10"/>
      <c r="K717" s="11" t="str">
        <f aca="false">IF(J717="","",IF(J717&gt;=9,"Promoter",IF(J717&gt;=7,"Passive","Detractor")))</f>
        <v/>
      </c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1" t="str">
        <f aca="false">IF(OR(K717="Detractor",COUNTIF(M717:Y717,"&lt;=2")&gt;0,AA717="Yes"),"ALERT","")</f>
        <v/>
      </c>
    </row>
    <row r="718" customFormat="false" ht="15" hidden="false" customHeight="false" outlineLevel="0" collapsed="false">
      <c r="A718" s="10"/>
      <c r="B718" s="13"/>
      <c r="C718" s="11" t="str">
        <f aca="false">IF(B718="","",TEXT(B718,"yyyy-mm"))</f>
        <v/>
      </c>
      <c r="D718" s="10"/>
      <c r="E718" s="10"/>
      <c r="F718" s="10"/>
      <c r="G718" s="10"/>
      <c r="H718" s="10"/>
      <c r="I718" s="10"/>
      <c r="J718" s="10"/>
      <c r="K718" s="11" t="str">
        <f aca="false">IF(J718="","",IF(J718&gt;=9,"Promoter",IF(J718&gt;=7,"Passive","Detractor")))</f>
        <v/>
      </c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1" t="str">
        <f aca="false">IF(OR(K718="Detractor",COUNTIF(M718:Y718,"&lt;=2")&gt;0,AA718="Yes"),"ALERT","")</f>
        <v/>
      </c>
    </row>
    <row r="719" customFormat="false" ht="15" hidden="false" customHeight="false" outlineLevel="0" collapsed="false">
      <c r="A719" s="10"/>
      <c r="B719" s="13"/>
      <c r="C719" s="11" t="str">
        <f aca="false">IF(B719="","",TEXT(B719,"yyyy-mm"))</f>
        <v/>
      </c>
      <c r="D719" s="10"/>
      <c r="E719" s="10"/>
      <c r="F719" s="10"/>
      <c r="G719" s="10"/>
      <c r="H719" s="10"/>
      <c r="I719" s="10"/>
      <c r="J719" s="10"/>
      <c r="K719" s="11" t="str">
        <f aca="false">IF(J719="","",IF(J719&gt;=9,"Promoter",IF(J719&gt;=7,"Passive","Detractor")))</f>
        <v/>
      </c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1" t="str">
        <f aca="false">IF(OR(K719="Detractor",COUNTIF(M719:Y719,"&lt;=2")&gt;0,AA719="Yes"),"ALERT","")</f>
        <v/>
      </c>
    </row>
    <row r="720" customFormat="false" ht="15" hidden="false" customHeight="false" outlineLevel="0" collapsed="false">
      <c r="A720" s="10"/>
      <c r="B720" s="13"/>
      <c r="C720" s="11" t="str">
        <f aca="false">IF(B720="","",TEXT(B720,"yyyy-mm"))</f>
        <v/>
      </c>
      <c r="D720" s="10"/>
      <c r="E720" s="10"/>
      <c r="F720" s="10"/>
      <c r="G720" s="10"/>
      <c r="H720" s="10"/>
      <c r="I720" s="10"/>
      <c r="J720" s="10"/>
      <c r="K720" s="11" t="str">
        <f aca="false">IF(J720="","",IF(J720&gt;=9,"Promoter",IF(J720&gt;=7,"Passive","Detractor")))</f>
        <v/>
      </c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1" t="str">
        <f aca="false">IF(OR(K720="Detractor",COUNTIF(M720:Y720,"&lt;=2")&gt;0,AA720="Yes"),"ALERT","")</f>
        <v/>
      </c>
    </row>
    <row r="721" customFormat="false" ht="15" hidden="false" customHeight="false" outlineLevel="0" collapsed="false">
      <c r="A721" s="10"/>
      <c r="B721" s="13"/>
      <c r="C721" s="11" t="str">
        <f aca="false">IF(B721="","",TEXT(B721,"yyyy-mm"))</f>
        <v/>
      </c>
      <c r="D721" s="10"/>
      <c r="E721" s="10"/>
      <c r="F721" s="10"/>
      <c r="G721" s="10"/>
      <c r="H721" s="10"/>
      <c r="I721" s="10"/>
      <c r="J721" s="10"/>
      <c r="K721" s="11" t="str">
        <f aca="false">IF(J721="","",IF(J721&gt;=9,"Promoter",IF(J721&gt;=7,"Passive","Detractor")))</f>
        <v/>
      </c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1" t="str">
        <f aca="false">IF(OR(K721="Detractor",COUNTIF(M721:Y721,"&lt;=2")&gt;0,AA721="Yes"),"ALERT","")</f>
        <v/>
      </c>
    </row>
    <row r="722" customFormat="false" ht="15" hidden="false" customHeight="false" outlineLevel="0" collapsed="false">
      <c r="A722" s="10"/>
      <c r="B722" s="13"/>
      <c r="C722" s="11" t="str">
        <f aca="false">IF(B722="","",TEXT(B722,"yyyy-mm"))</f>
        <v/>
      </c>
      <c r="D722" s="10"/>
      <c r="E722" s="10"/>
      <c r="F722" s="10"/>
      <c r="G722" s="10"/>
      <c r="H722" s="10"/>
      <c r="I722" s="10"/>
      <c r="J722" s="10"/>
      <c r="K722" s="11" t="str">
        <f aca="false">IF(J722="","",IF(J722&gt;=9,"Promoter",IF(J722&gt;=7,"Passive","Detractor")))</f>
        <v/>
      </c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1" t="str">
        <f aca="false">IF(OR(K722="Detractor",COUNTIF(M722:Y722,"&lt;=2")&gt;0,AA722="Yes"),"ALERT","")</f>
        <v/>
      </c>
    </row>
    <row r="723" customFormat="false" ht="15" hidden="false" customHeight="false" outlineLevel="0" collapsed="false">
      <c r="A723" s="10"/>
      <c r="B723" s="13"/>
      <c r="C723" s="11" t="str">
        <f aca="false">IF(B723="","",TEXT(B723,"yyyy-mm"))</f>
        <v/>
      </c>
      <c r="D723" s="10"/>
      <c r="E723" s="10"/>
      <c r="F723" s="10"/>
      <c r="G723" s="10"/>
      <c r="H723" s="10"/>
      <c r="I723" s="10"/>
      <c r="J723" s="10"/>
      <c r="K723" s="11" t="str">
        <f aca="false">IF(J723="","",IF(J723&gt;=9,"Promoter",IF(J723&gt;=7,"Passive","Detractor")))</f>
        <v/>
      </c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1" t="str">
        <f aca="false">IF(OR(K723="Detractor",COUNTIF(M723:Y723,"&lt;=2")&gt;0,AA723="Yes"),"ALERT","")</f>
        <v/>
      </c>
    </row>
    <row r="724" customFormat="false" ht="15" hidden="false" customHeight="false" outlineLevel="0" collapsed="false">
      <c r="A724" s="10"/>
      <c r="B724" s="13"/>
      <c r="C724" s="11" t="str">
        <f aca="false">IF(B724="","",TEXT(B724,"yyyy-mm"))</f>
        <v/>
      </c>
      <c r="D724" s="10"/>
      <c r="E724" s="10"/>
      <c r="F724" s="10"/>
      <c r="G724" s="10"/>
      <c r="H724" s="10"/>
      <c r="I724" s="10"/>
      <c r="J724" s="10"/>
      <c r="K724" s="11" t="str">
        <f aca="false">IF(J724="","",IF(J724&gt;=9,"Promoter",IF(J724&gt;=7,"Passive","Detractor")))</f>
        <v/>
      </c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1" t="str">
        <f aca="false">IF(OR(K724="Detractor",COUNTIF(M724:Y724,"&lt;=2")&gt;0,AA724="Yes"),"ALERT","")</f>
        <v/>
      </c>
    </row>
    <row r="725" customFormat="false" ht="15" hidden="false" customHeight="false" outlineLevel="0" collapsed="false">
      <c r="A725" s="10"/>
      <c r="B725" s="13"/>
      <c r="C725" s="11" t="str">
        <f aca="false">IF(B725="","",TEXT(B725,"yyyy-mm"))</f>
        <v/>
      </c>
      <c r="D725" s="10"/>
      <c r="E725" s="10"/>
      <c r="F725" s="10"/>
      <c r="G725" s="10"/>
      <c r="H725" s="10"/>
      <c r="I725" s="10"/>
      <c r="J725" s="10"/>
      <c r="K725" s="11" t="str">
        <f aca="false">IF(J725="","",IF(J725&gt;=9,"Promoter",IF(J725&gt;=7,"Passive","Detractor")))</f>
        <v/>
      </c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1" t="str">
        <f aca="false">IF(OR(K725="Detractor",COUNTIF(M725:Y725,"&lt;=2")&gt;0,AA725="Yes"),"ALERT","")</f>
        <v/>
      </c>
    </row>
    <row r="726" customFormat="false" ht="15" hidden="false" customHeight="false" outlineLevel="0" collapsed="false">
      <c r="A726" s="10"/>
      <c r="B726" s="13"/>
      <c r="C726" s="11" t="str">
        <f aca="false">IF(B726="","",TEXT(B726,"yyyy-mm"))</f>
        <v/>
      </c>
      <c r="D726" s="10"/>
      <c r="E726" s="10"/>
      <c r="F726" s="10"/>
      <c r="G726" s="10"/>
      <c r="H726" s="10"/>
      <c r="I726" s="10"/>
      <c r="J726" s="10"/>
      <c r="K726" s="11" t="str">
        <f aca="false">IF(J726="","",IF(J726&gt;=9,"Promoter",IF(J726&gt;=7,"Passive","Detractor")))</f>
        <v/>
      </c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1" t="str">
        <f aca="false">IF(OR(K726="Detractor",COUNTIF(M726:Y726,"&lt;=2")&gt;0,AA726="Yes"),"ALERT","")</f>
        <v/>
      </c>
    </row>
    <row r="727" customFormat="false" ht="15" hidden="false" customHeight="false" outlineLevel="0" collapsed="false">
      <c r="A727" s="10"/>
      <c r="B727" s="13"/>
      <c r="C727" s="11" t="str">
        <f aca="false">IF(B727="","",TEXT(B727,"yyyy-mm"))</f>
        <v/>
      </c>
      <c r="D727" s="10"/>
      <c r="E727" s="10"/>
      <c r="F727" s="10"/>
      <c r="G727" s="10"/>
      <c r="H727" s="10"/>
      <c r="I727" s="10"/>
      <c r="J727" s="10"/>
      <c r="K727" s="11" t="str">
        <f aca="false">IF(J727="","",IF(J727&gt;=9,"Promoter",IF(J727&gt;=7,"Passive","Detractor")))</f>
        <v/>
      </c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1" t="str">
        <f aca="false">IF(OR(K727="Detractor",COUNTIF(M727:Y727,"&lt;=2")&gt;0,AA727="Yes"),"ALERT","")</f>
        <v/>
      </c>
    </row>
    <row r="728" customFormat="false" ht="15" hidden="false" customHeight="false" outlineLevel="0" collapsed="false">
      <c r="A728" s="10"/>
      <c r="B728" s="13"/>
      <c r="C728" s="11" t="str">
        <f aca="false">IF(B728="","",TEXT(B728,"yyyy-mm"))</f>
        <v/>
      </c>
      <c r="D728" s="10"/>
      <c r="E728" s="10"/>
      <c r="F728" s="10"/>
      <c r="G728" s="10"/>
      <c r="H728" s="10"/>
      <c r="I728" s="10"/>
      <c r="J728" s="10"/>
      <c r="K728" s="11" t="str">
        <f aca="false">IF(J728="","",IF(J728&gt;=9,"Promoter",IF(J728&gt;=7,"Passive","Detractor")))</f>
        <v/>
      </c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1" t="str">
        <f aca="false">IF(OR(K728="Detractor",COUNTIF(M728:Y728,"&lt;=2")&gt;0,AA728="Yes"),"ALERT","")</f>
        <v/>
      </c>
    </row>
    <row r="729" customFormat="false" ht="15" hidden="false" customHeight="false" outlineLevel="0" collapsed="false">
      <c r="A729" s="10"/>
      <c r="B729" s="13"/>
      <c r="C729" s="11" t="str">
        <f aca="false">IF(B729="","",TEXT(B729,"yyyy-mm"))</f>
        <v/>
      </c>
      <c r="D729" s="10"/>
      <c r="E729" s="10"/>
      <c r="F729" s="10"/>
      <c r="G729" s="10"/>
      <c r="H729" s="10"/>
      <c r="I729" s="10"/>
      <c r="J729" s="10"/>
      <c r="K729" s="11" t="str">
        <f aca="false">IF(J729="","",IF(J729&gt;=9,"Promoter",IF(J729&gt;=7,"Passive","Detractor")))</f>
        <v/>
      </c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1" t="str">
        <f aca="false">IF(OR(K729="Detractor",COUNTIF(M729:Y729,"&lt;=2")&gt;0,AA729="Yes"),"ALERT","")</f>
        <v/>
      </c>
    </row>
    <row r="730" customFormat="false" ht="15" hidden="false" customHeight="false" outlineLevel="0" collapsed="false">
      <c r="A730" s="10"/>
      <c r="B730" s="13"/>
      <c r="C730" s="11" t="str">
        <f aca="false">IF(B730="","",TEXT(B730,"yyyy-mm"))</f>
        <v/>
      </c>
      <c r="D730" s="10"/>
      <c r="E730" s="10"/>
      <c r="F730" s="10"/>
      <c r="G730" s="10"/>
      <c r="H730" s="10"/>
      <c r="I730" s="10"/>
      <c r="J730" s="10"/>
      <c r="K730" s="11" t="str">
        <f aca="false">IF(J730="","",IF(J730&gt;=9,"Promoter",IF(J730&gt;=7,"Passive","Detractor")))</f>
        <v/>
      </c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1" t="str">
        <f aca="false">IF(OR(K730="Detractor",COUNTIF(M730:Y730,"&lt;=2")&gt;0,AA730="Yes"),"ALERT","")</f>
        <v/>
      </c>
    </row>
    <row r="731" customFormat="false" ht="15" hidden="false" customHeight="false" outlineLevel="0" collapsed="false">
      <c r="A731" s="10"/>
      <c r="B731" s="13"/>
      <c r="C731" s="11" t="str">
        <f aca="false">IF(B731="","",TEXT(B731,"yyyy-mm"))</f>
        <v/>
      </c>
      <c r="D731" s="10"/>
      <c r="E731" s="10"/>
      <c r="F731" s="10"/>
      <c r="G731" s="10"/>
      <c r="H731" s="10"/>
      <c r="I731" s="10"/>
      <c r="J731" s="10"/>
      <c r="K731" s="11" t="str">
        <f aca="false">IF(J731="","",IF(J731&gt;=9,"Promoter",IF(J731&gt;=7,"Passive","Detractor")))</f>
        <v/>
      </c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1" t="str">
        <f aca="false">IF(OR(K731="Detractor",COUNTIF(M731:Y731,"&lt;=2")&gt;0,AA731="Yes"),"ALERT","")</f>
        <v/>
      </c>
    </row>
    <row r="732" customFormat="false" ht="15" hidden="false" customHeight="false" outlineLevel="0" collapsed="false">
      <c r="A732" s="10"/>
      <c r="B732" s="13"/>
      <c r="C732" s="11" t="str">
        <f aca="false">IF(B732="","",TEXT(B732,"yyyy-mm"))</f>
        <v/>
      </c>
      <c r="D732" s="10"/>
      <c r="E732" s="10"/>
      <c r="F732" s="10"/>
      <c r="G732" s="10"/>
      <c r="H732" s="10"/>
      <c r="I732" s="10"/>
      <c r="J732" s="10"/>
      <c r="K732" s="11" t="str">
        <f aca="false">IF(J732="","",IF(J732&gt;=9,"Promoter",IF(J732&gt;=7,"Passive","Detractor")))</f>
        <v/>
      </c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1" t="str">
        <f aca="false">IF(OR(K732="Detractor",COUNTIF(M732:Y732,"&lt;=2")&gt;0,AA732="Yes"),"ALERT","")</f>
        <v/>
      </c>
    </row>
    <row r="733" customFormat="false" ht="15" hidden="false" customHeight="false" outlineLevel="0" collapsed="false">
      <c r="A733" s="10"/>
      <c r="B733" s="13"/>
      <c r="C733" s="11" t="str">
        <f aca="false">IF(B733="","",TEXT(B733,"yyyy-mm"))</f>
        <v/>
      </c>
      <c r="D733" s="10"/>
      <c r="E733" s="10"/>
      <c r="F733" s="10"/>
      <c r="G733" s="10"/>
      <c r="H733" s="10"/>
      <c r="I733" s="10"/>
      <c r="J733" s="10"/>
      <c r="K733" s="11" t="str">
        <f aca="false">IF(J733="","",IF(J733&gt;=9,"Promoter",IF(J733&gt;=7,"Passive","Detractor")))</f>
        <v/>
      </c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1" t="str">
        <f aca="false">IF(OR(K733="Detractor",COUNTIF(M733:Y733,"&lt;=2")&gt;0,AA733="Yes"),"ALERT","")</f>
        <v/>
      </c>
    </row>
    <row r="734" customFormat="false" ht="15" hidden="false" customHeight="false" outlineLevel="0" collapsed="false">
      <c r="A734" s="10"/>
      <c r="B734" s="13"/>
      <c r="C734" s="11" t="str">
        <f aca="false">IF(B734="","",TEXT(B734,"yyyy-mm"))</f>
        <v/>
      </c>
      <c r="D734" s="10"/>
      <c r="E734" s="10"/>
      <c r="F734" s="10"/>
      <c r="G734" s="10"/>
      <c r="H734" s="10"/>
      <c r="I734" s="10"/>
      <c r="J734" s="10"/>
      <c r="K734" s="11" t="str">
        <f aca="false">IF(J734="","",IF(J734&gt;=9,"Promoter",IF(J734&gt;=7,"Passive","Detractor")))</f>
        <v/>
      </c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1" t="str">
        <f aca="false">IF(OR(K734="Detractor",COUNTIF(M734:Y734,"&lt;=2")&gt;0,AA734="Yes"),"ALERT","")</f>
        <v/>
      </c>
    </row>
    <row r="735" customFormat="false" ht="15" hidden="false" customHeight="false" outlineLevel="0" collapsed="false">
      <c r="A735" s="10"/>
      <c r="B735" s="13"/>
      <c r="C735" s="11" t="str">
        <f aca="false">IF(B735="","",TEXT(B735,"yyyy-mm"))</f>
        <v/>
      </c>
      <c r="D735" s="10"/>
      <c r="E735" s="10"/>
      <c r="F735" s="10"/>
      <c r="G735" s="10"/>
      <c r="H735" s="10"/>
      <c r="I735" s="10"/>
      <c r="J735" s="10"/>
      <c r="K735" s="11" t="str">
        <f aca="false">IF(J735="","",IF(J735&gt;=9,"Promoter",IF(J735&gt;=7,"Passive","Detractor")))</f>
        <v/>
      </c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1" t="str">
        <f aca="false">IF(OR(K735="Detractor",COUNTIF(M735:Y735,"&lt;=2")&gt;0,AA735="Yes"),"ALERT","")</f>
        <v/>
      </c>
    </row>
    <row r="736" customFormat="false" ht="15" hidden="false" customHeight="false" outlineLevel="0" collapsed="false">
      <c r="A736" s="10"/>
      <c r="B736" s="13"/>
      <c r="C736" s="11" t="str">
        <f aca="false">IF(B736="","",TEXT(B736,"yyyy-mm"))</f>
        <v/>
      </c>
      <c r="D736" s="10"/>
      <c r="E736" s="10"/>
      <c r="F736" s="10"/>
      <c r="G736" s="10"/>
      <c r="H736" s="10"/>
      <c r="I736" s="10"/>
      <c r="J736" s="10"/>
      <c r="K736" s="11" t="str">
        <f aca="false">IF(J736="","",IF(J736&gt;=9,"Promoter",IF(J736&gt;=7,"Passive","Detractor")))</f>
        <v/>
      </c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1" t="str">
        <f aca="false">IF(OR(K736="Detractor",COUNTIF(M736:Y736,"&lt;=2")&gt;0,AA736="Yes"),"ALERT","")</f>
        <v/>
      </c>
    </row>
    <row r="737" customFormat="false" ht="15" hidden="false" customHeight="false" outlineLevel="0" collapsed="false">
      <c r="A737" s="10"/>
      <c r="B737" s="13"/>
      <c r="C737" s="11" t="str">
        <f aca="false">IF(B737="","",TEXT(B737,"yyyy-mm"))</f>
        <v/>
      </c>
      <c r="D737" s="10"/>
      <c r="E737" s="10"/>
      <c r="F737" s="10"/>
      <c r="G737" s="10"/>
      <c r="H737" s="10"/>
      <c r="I737" s="10"/>
      <c r="J737" s="10"/>
      <c r="K737" s="11" t="str">
        <f aca="false">IF(J737="","",IF(J737&gt;=9,"Promoter",IF(J737&gt;=7,"Passive","Detractor")))</f>
        <v/>
      </c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1" t="str">
        <f aca="false">IF(OR(K737="Detractor",COUNTIF(M737:Y737,"&lt;=2")&gt;0,AA737="Yes"),"ALERT","")</f>
        <v/>
      </c>
    </row>
    <row r="738" customFormat="false" ht="15" hidden="false" customHeight="false" outlineLevel="0" collapsed="false">
      <c r="A738" s="10"/>
      <c r="B738" s="13"/>
      <c r="C738" s="11" t="str">
        <f aca="false">IF(B738="","",TEXT(B738,"yyyy-mm"))</f>
        <v/>
      </c>
      <c r="D738" s="10"/>
      <c r="E738" s="10"/>
      <c r="F738" s="10"/>
      <c r="G738" s="10"/>
      <c r="H738" s="10"/>
      <c r="I738" s="10"/>
      <c r="J738" s="10"/>
      <c r="K738" s="11" t="str">
        <f aca="false">IF(J738="","",IF(J738&gt;=9,"Promoter",IF(J738&gt;=7,"Passive","Detractor")))</f>
        <v/>
      </c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1" t="str">
        <f aca="false">IF(OR(K738="Detractor",COUNTIF(M738:Y738,"&lt;=2")&gt;0,AA738="Yes"),"ALERT","")</f>
        <v/>
      </c>
    </row>
    <row r="739" customFormat="false" ht="15" hidden="false" customHeight="false" outlineLevel="0" collapsed="false">
      <c r="A739" s="10"/>
      <c r="B739" s="13"/>
      <c r="C739" s="11" t="str">
        <f aca="false">IF(B739="","",TEXT(B739,"yyyy-mm"))</f>
        <v/>
      </c>
      <c r="D739" s="10"/>
      <c r="E739" s="10"/>
      <c r="F739" s="10"/>
      <c r="G739" s="10"/>
      <c r="H739" s="10"/>
      <c r="I739" s="10"/>
      <c r="J739" s="10"/>
      <c r="K739" s="11" t="str">
        <f aca="false">IF(J739="","",IF(J739&gt;=9,"Promoter",IF(J739&gt;=7,"Passive","Detractor")))</f>
        <v/>
      </c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1" t="str">
        <f aca="false">IF(OR(K739="Detractor",COUNTIF(M739:Y739,"&lt;=2")&gt;0,AA739="Yes"),"ALERT","")</f>
        <v/>
      </c>
    </row>
    <row r="740" customFormat="false" ht="15" hidden="false" customHeight="false" outlineLevel="0" collapsed="false">
      <c r="A740" s="10"/>
      <c r="B740" s="13"/>
      <c r="C740" s="11" t="str">
        <f aca="false">IF(B740="","",TEXT(B740,"yyyy-mm"))</f>
        <v/>
      </c>
      <c r="D740" s="10"/>
      <c r="E740" s="10"/>
      <c r="F740" s="10"/>
      <c r="G740" s="10"/>
      <c r="H740" s="10"/>
      <c r="I740" s="10"/>
      <c r="J740" s="10"/>
      <c r="K740" s="11" t="str">
        <f aca="false">IF(J740="","",IF(J740&gt;=9,"Promoter",IF(J740&gt;=7,"Passive","Detractor")))</f>
        <v/>
      </c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1" t="str">
        <f aca="false">IF(OR(K740="Detractor",COUNTIF(M740:Y740,"&lt;=2")&gt;0,AA740="Yes"),"ALERT","")</f>
        <v/>
      </c>
    </row>
    <row r="741" customFormat="false" ht="15" hidden="false" customHeight="false" outlineLevel="0" collapsed="false">
      <c r="A741" s="10"/>
      <c r="B741" s="13"/>
      <c r="C741" s="11" t="str">
        <f aca="false">IF(B741="","",TEXT(B741,"yyyy-mm"))</f>
        <v/>
      </c>
      <c r="D741" s="10"/>
      <c r="E741" s="10"/>
      <c r="F741" s="10"/>
      <c r="G741" s="10"/>
      <c r="H741" s="10"/>
      <c r="I741" s="10"/>
      <c r="J741" s="10"/>
      <c r="K741" s="11" t="str">
        <f aca="false">IF(J741="","",IF(J741&gt;=9,"Promoter",IF(J741&gt;=7,"Passive","Detractor")))</f>
        <v/>
      </c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1" t="str">
        <f aca="false">IF(OR(K741="Detractor",COUNTIF(M741:Y741,"&lt;=2")&gt;0,AA741="Yes"),"ALERT","")</f>
        <v/>
      </c>
    </row>
    <row r="742" customFormat="false" ht="15" hidden="false" customHeight="false" outlineLevel="0" collapsed="false">
      <c r="A742" s="10"/>
      <c r="B742" s="13"/>
      <c r="C742" s="11" t="str">
        <f aca="false">IF(B742="","",TEXT(B742,"yyyy-mm"))</f>
        <v/>
      </c>
      <c r="D742" s="10"/>
      <c r="E742" s="10"/>
      <c r="F742" s="10"/>
      <c r="G742" s="10"/>
      <c r="H742" s="10"/>
      <c r="I742" s="10"/>
      <c r="J742" s="10"/>
      <c r="K742" s="11" t="str">
        <f aca="false">IF(J742="","",IF(J742&gt;=9,"Promoter",IF(J742&gt;=7,"Passive","Detractor")))</f>
        <v/>
      </c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1" t="str">
        <f aca="false">IF(OR(K742="Detractor",COUNTIF(M742:Y742,"&lt;=2")&gt;0,AA742="Yes"),"ALERT","")</f>
        <v/>
      </c>
    </row>
    <row r="743" customFormat="false" ht="15" hidden="false" customHeight="false" outlineLevel="0" collapsed="false">
      <c r="A743" s="10"/>
      <c r="B743" s="13"/>
      <c r="C743" s="11" t="str">
        <f aca="false">IF(B743="","",TEXT(B743,"yyyy-mm"))</f>
        <v/>
      </c>
      <c r="D743" s="10"/>
      <c r="E743" s="10"/>
      <c r="F743" s="10"/>
      <c r="G743" s="10"/>
      <c r="H743" s="10"/>
      <c r="I743" s="10"/>
      <c r="J743" s="10"/>
      <c r="K743" s="11" t="str">
        <f aca="false">IF(J743="","",IF(J743&gt;=9,"Promoter",IF(J743&gt;=7,"Passive","Detractor")))</f>
        <v/>
      </c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1" t="str">
        <f aca="false">IF(OR(K743="Detractor",COUNTIF(M743:Y743,"&lt;=2")&gt;0,AA743="Yes"),"ALERT","")</f>
        <v/>
      </c>
    </row>
    <row r="744" customFormat="false" ht="15" hidden="false" customHeight="false" outlineLevel="0" collapsed="false">
      <c r="A744" s="10"/>
      <c r="B744" s="13"/>
      <c r="C744" s="11" t="str">
        <f aca="false">IF(B744="","",TEXT(B744,"yyyy-mm"))</f>
        <v/>
      </c>
      <c r="D744" s="10"/>
      <c r="E744" s="10"/>
      <c r="F744" s="10"/>
      <c r="G744" s="10"/>
      <c r="H744" s="10"/>
      <c r="I744" s="10"/>
      <c r="J744" s="10"/>
      <c r="K744" s="11" t="str">
        <f aca="false">IF(J744="","",IF(J744&gt;=9,"Promoter",IF(J744&gt;=7,"Passive","Detractor")))</f>
        <v/>
      </c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1" t="str">
        <f aca="false">IF(OR(K744="Detractor",COUNTIF(M744:Y744,"&lt;=2")&gt;0,AA744="Yes"),"ALERT","")</f>
        <v/>
      </c>
    </row>
    <row r="745" customFormat="false" ht="15" hidden="false" customHeight="false" outlineLevel="0" collapsed="false">
      <c r="A745" s="10"/>
      <c r="B745" s="13"/>
      <c r="C745" s="11" t="str">
        <f aca="false">IF(B745="","",TEXT(B745,"yyyy-mm"))</f>
        <v/>
      </c>
      <c r="D745" s="10"/>
      <c r="E745" s="10"/>
      <c r="F745" s="10"/>
      <c r="G745" s="10"/>
      <c r="H745" s="10"/>
      <c r="I745" s="10"/>
      <c r="J745" s="10"/>
      <c r="K745" s="11" t="str">
        <f aca="false">IF(J745="","",IF(J745&gt;=9,"Promoter",IF(J745&gt;=7,"Passive","Detractor")))</f>
        <v/>
      </c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1" t="str">
        <f aca="false">IF(OR(K745="Detractor",COUNTIF(M745:Y745,"&lt;=2")&gt;0,AA745="Yes"),"ALERT","")</f>
        <v/>
      </c>
    </row>
    <row r="746" customFormat="false" ht="15" hidden="false" customHeight="false" outlineLevel="0" collapsed="false">
      <c r="A746" s="10"/>
      <c r="B746" s="13"/>
      <c r="C746" s="11" t="str">
        <f aca="false">IF(B746="","",TEXT(B746,"yyyy-mm"))</f>
        <v/>
      </c>
      <c r="D746" s="10"/>
      <c r="E746" s="10"/>
      <c r="F746" s="10"/>
      <c r="G746" s="10"/>
      <c r="H746" s="10"/>
      <c r="I746" s="10"/>
      <c r="J746" s="10"/>
      <c r="K746" s="11" t="str">
        <f aca="false">IF(J746="","",IF(J746&gt;=9,"Promoter",IF(J746&gt;=7,"Passive","Detractor")))</f>
        <v/>
      </c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1" t="str">
        <f aca="false">IF(OR(K746="Detractor",COUNTIF(M746:Y746,"&lt;=2")&gt;0,AA746="Yes"),"ALERT","")</f>
        <v/>
      </c>
    </row>
    <row r="747" customFormat="false" ht="15" hidden="false" customHeight="false" outlineLevel="0" collapsed="false">
      <c r="A747" s="10"/>
      <c r="B747" s="13"/>
      <c r="C747" s="11" t="str">
        <f aca="false">IF(B747="","",TEXT(B747,"yyyy-mm"))</f>
        <v/>
      </c>
      <c r="D747" s="10"/>
      <c r="E747" s="10"/>
      <c r="F747" s="10"/>
      <c r="G747" s="10"/>
      <c r="H747" s="10"/>
      <c r="I747" s="10"/>
      <c r="J747" s="10"/>
      <c r="K747" s="11" t="str">
        <f aca="false">IF(J747="","",IF(J747&gt;=9,"Promoter",IF(J747&gt;=7,"Passive","Detractor")))</f>
        <v/>
      </c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1" t="str">
        <f aca="false">IF(OR(K747="Detractor",COUNTIF(M747:Y747,"&lt;=2")&gt;0,AA747="Yes"),"ALERT","")</f>
        <v/>
      </c>
    </row>
    <row r="748" customFormat="false" ht="15" hidden="false" customHeight="false" outlineLevel="0" collapsed="false">
      <c r="A748" s="10"/>
      <c r="B748" s="13"/>
      <c r="C748" s="11" t="str">
        <f aca="false">IF(B748="","",TEXT(B748,"yyyy-mm"))</f>
        <v/>
      </c>
      <c r="D748" s="10"/>
      <c r="E748" s="10"/>
      <c r="F748" s="10"/>
      <c r="G748" s="10"/>
      <c r="H748" s="10"/>
      <c r="I748" s="10"/>
      <c r="J748" s="10"/>
      <c r="K748" s="11" t="str">
        <f aca="false">IF(J748="","",IF(J748&gt;=9,"Promoter",IF(J748&gt;=7,"Passive","Detractor")))</f>
        <v/>
      </c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1" t="str">
        <f aca="false">IF(OR(K748="Detractor",COUNTIF(M748:Y748,"&lt;=2")&gt;0,AA748="Yes"),"ALERT","")</f>
        <v/>
      </c>
    </row>
    <row r="749" customFormat="false" ht="15" hidden="false" customHeight="false" outlineLevel="0" collapsed="false">
      <c r="A749" s="10"/>
      <c r="B749" s="13"/>
      <c r="C749" s="11" t="str">
        <f aca="false">IF(B749="","",TEXT(B749,"yyyy-mm"))</f>
        <v/>
      </c>
      <c r="D749" s="10"/>
      <c r="E749" s="10"/>
      <c r="F749" s="10"/>
      <c r="G749" s="10"/>
      <c r="H749" s="10"/>
      <c r="I749" s="10"/>
      <c r="J749" s="10"/>
      <c r="K749" s="11" t="str">
        <f aca="false">IF(J749="","",IF(J749&gt;=9,"Promoter",IF(J749&gt;=7,"Passive","Detractor")))</f>
        <v/>
      </c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1" t="str">
        <f aca="false">IF(OR(K749="Detractor",COUNTIF(M749:Y749,"&lt;=2")&gt;0,AA749="Yes"),"ALERT","")</f>
        <v/>
      </c>
    </row>
    <row r="750" customFormat="false" ht="15" hidden="false" customHeight="false" outlineLevel="0" collapsed="false">
      <c r="A750" s="10"/>
      <c r="B750" s="13"/>
      <c r="C750" s="11" t="str">
        <f aca="false">IF(B750="","",TEXT(B750,"yyyy-mm"))</f>
        <v/>
      </c>
      <c r="D750" s="10"/>
      <c r="E750" s="10"/>
      <c r="F750" s="10"/>
      <c r="G750" s="10"/>
      <c r="H750" s="10"/>
      <c r="I750" s="10"/>
      <c r="J750" s="10"/>
      <c r="K750" s="11" t="str">
        <f aca="false">IF(J750="","",IF(J750&gt;=9,"Promoter",IF(J750&gt;=7,"Passive","Detractor")))</f>
        <v/>
      </c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1" t="str">
        <f aca="false">IF(OR(K750="Detractor",COUNTIF(M750:Y750,"&lt;=2")&gt;0,AA750="Yes"),"ALERT","")</f>
        <v/>
      </c>
    </row>
    <row r="751" customFormat="false" ht="15" hidden="false" customHeight="false" outlineLevel="0" collapsed="false">
      <c r="A751" s="10"/>
      <c r="B751" s="13"/>
      <c r="C751" s="11" t="str">
        <f aca="false">IF(B751="","",TEXT(B751,"yyyy-mm"))</f>
        <v/>
      </c>
      <c r="D751" s="10"/>
      <c r="E751" s="10"/>
      <c r="F751" s="10"/>
      <c r="G751" s="10"/>
      <c r="H751" s="10"/>
      <c r="I751" s="10"/>
      <c r="J751" s="10"/>
      <c r="K751" s="11" t="str">
        <f aca="false">IF(J751="","",IF(J751&gt;=9,"Promoter",IF(J751&gt;=7,"Passive","Detractor")))</f>
        <v/>
      </c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1" t="str">
        <f aca="false">IF(OR(K751="Detractor",COUNTIF(M751:Y751,"&lt;=2")&gt;0,AA751="Yes"),"ALERT","")</f>
        <v/>
      </c>
    </row>
    <row r="752" customFormat="false" ht="15" hidden="false" customHeight="false" outlineLevel="0" collapsed="false">
      <c r="A752" s="10"/>
      <c r="B752" s="13"/>
      <c r="C752" s="11" t="str">
        <f aca="false">IF(B752="","",TEXT(B752,"yyyy-mm"))</f>
        <v/>
      </c>
      <c r="D752" s="10"/>
      <c r="E752" s="10"/>
      <c r="F752" s="10"/>
      <c r="G752" s="10"/>
      <c r="H752" s="10"/>
      <c r="I752" s="10"/>
      <c r="J752" s="10"/>
      <c r="K752" s="11" t="str">
        <f aca="false">IF(J752="","",IF(J752&gt;=9,"Promoter",IF(J752&gt;=7,"Passive","Detractor")))</f>
        <v/>
      </c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1" t="str">
        <f aca="false">IF(OR(K752="Detractor",COUNTIF(M752:Y752,"&lt;=2")&gt;0,AA752="Yes"),"ALERT","")</f>
        <v/>
      </c>
    </row>
    <row r="753" customFormat="false" ht="15" hidden="false" customHeight="false" outlineLevel="0" collapsed="false">
      <c r="A753" s="10"/>
      <c r="B753" s="13"/>
      <c r="C753" s="11" t="str">
        <f aca="false">IF(B753="","",TEXT(B753,"yyyy-mm"))</f>
        <v/>
      </c>
      <c r="D753" s="10"/>
      <c r="E753" s="10"/>
      <c r="F753" s="10"/>
      <c r="G753" s="10"/>
      <c r="H753" s="10"/>
      <c r="I753" s="10"/>
      <c r="J753" s="10"/>
      <c r="K753" s="11" t="str">
        <f aca="false">IF(J753="","",IF(J753&gt;=9,"Promoter",IF(J753&gt;=7,"Passive","Detractor")))</f>
        <v/>
      </c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1" t="str">
        <f aca="false">IF(OR(K753="Detractor",COUNTIF(M753:Y753,"&lt;=2")&gt;0,AA753="Yes"),"ALERT","")</f>
        <v/>
      </c>
    </row>
    <row r="754" customFormat="false" ht="15" hidden="false" customHeight="false" outlineLevel="0" collapsed="false">
      <c r="A754" s="10"/>
      <c r="B754" s="13"/>
      <c r="C754" s="11" t="str">
        <f aca="false">IF(B754="","",TEXT(B754,"yyyy-mm"))</f>
        <v/>
      </c>
      <c r="D754" s="10"/>
      <c r="E754" s="10"/>
      <c r="F754" s="10"/>
      <c r="G754" s="10"/>
      <c r="H754" s="10"/>
      <c r="I754" s="10"/>
      <c r="J754" s="10"/>
      <c r="K754" s="11" t="str">
        <f aca="false">IF(J754="","",IF(J754&gt;=9,"Promoter",IF(J754&gt;=7,"Passive","Detractor")))</f>
        <v/>
      </c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1" t="str">
        <f aca="false">IF(OR(K754="Detractor",COUNTIF(M754:Y754,"&lt;=2")&gt;0,AA754="Yes"),"ALERT","")</f>
        <v/>
      </c>
    </row>
    <row r="755" customFormat="false" ht="15" hidden="false" customHeight="false" outlineLevel="0" collapsed="false">
      <c r="A755" s="10"/>
      <c r="B755" s="13"/>
      <c r="C755" s="11" t="str">
        <f aca="false">IF(B755="","",TEXT(B755,"yyyy-mm"))</f>
        <v/>
      </c>
      <c r="D755" s="10"/>
      <c r="E755" s="10"/>
      <c r="F755" s="10"/>
      <c r="G755" s="10"/>
      <c r="H755" s="10"/>
      <c r="I755" s="10"/>
      <c r="J755" s="10"/>
      <c r="K755" s="11" t="str">
        <f aca="false">IF(J755="","",IF(J755&gt;=9,"Promoter",IF(J755&gt;=7,"Passive","Detractor")))</f>
        <v/>
      </c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1" t="str">
        <f aca="false">IF(OR(K755="Detractor",COUNTIF(M755:Y755,"&lt;=2")&gt;0,AA755="Yes"),"ALERT","")</f>
        <v/>
      </c>
    </row>
    <row r="756" customFormat="false" ht="15" hidden="false" customHeight="false" outlineLevel="0" collapsed="false">
      <c r="A756" s="10"/>
      <c r="B756" s="13"/>
      <c r="C756" s="11" t="str">
        <f aca="false">IF(B756="","",TEXT(B756,"yyyy-mm"))</f>
        <v/>
      </c>
      <c r="D756" s="10"/>
      <c r="E756" s="10"/>
      <c r="F756" s="10"/>
      <c r="G756" s="10"/>
      <c r="H756" s="10"/>
      <c r="I756" s="10"/>
      <c r="J756" s="10"/>
      <c r="K756" s="11" t="str">
        <f aca="false">IF(J756="","",IF(J756&gt;=9,"Promoter",IF(J756&gt;=7,"Passive","Detractor")))</f>
        <v/>
      </c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1" t="str">
        <f aca="false">IF(OR(K756="Detractor",COUNTIF(M756:Y756,"&lt;=2")&gt;0,AA756="Yes"),"ALERT","")</f>
        <v/>
      </c>
    </row>
    <row r="757" customFormat="false" ht="15" hidden="false" customHeight="false" outlineLevel="0" collapsed="false">
      <c r="A757" s="10"/>
      <c r="B757" s="13"/>
      <c r="C757" s="11" t="str">
        <f aca="false">IF(B757="","",TEXT(B757,"yyyy-mm"))</f>
        <v/>
      </c>
      <c r="D757" s="10"/>
      <c r="E757" s="10"/>
      <c r="F757" s="10"/>
      <c r="G757" s="10"/>
      <c r="H757" s="10"/>
      <c r="I757" s="10"/>
      <c r="J757" s="10"/>
      <c r="K757" s="11" t="str">
        <f aca="false">IF(J757="","",IF(J757&gt;=9,"Promoter",IF(J757&gt;=7,"Passive","Detractor")))</f>
        <v/>
      </c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1" t="str">
        <f aca="false">IF(OR(K757="Detractor",COUNTIF(M757:Y757,"&lt;=2")&gt;0,AA757="Yes"),"ALERT","")</f>
        <v/>
      </c>
    </row>
    <row r="758" customFormat="false" ht="15" hidden="false" customHeight="false" outlineLevel="0" collapsed="false">
      <c r="A758" s="10"/>
      <c r="B758" s="13"/>
      <c r="C758" s="11" t="str">
        <f aca="false">IF(B758="","",TEXT(B758,"yyyy-mm"))</f>
        <v/>
      </c>
      <c r="D758" s="10"/>
      <c r="E758" s="10"/>
      <c r="F758" s="10"/>
      <c r="G758" s="10"/>
      <c r="H758" s="10"/>
      <c r="I758" s="10"/>
      <c r="J758" s="10"/>
      <c r="K758" s="11" t="str">
        <f aca="false">IF(J758="","",IF(J758&gt;=9,"Promoter",IF(J758&gt;=7,"Passive","Detractor")))</f>
        <v/>
      </c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1" t="str">
        <f aca="false">IF(OR(K758="Detractor",COUNTIF(M758:Y758,"&lt;=2")&gt;0,AA758="Yes"),"ALERT","")</f>
        <v/>
      </c>
    </row>
    <row r="759" customFormat="false" ht="15" hidden="false" customHeight="false" outlineLevel="0" collapsed="false">
      <c r="A759" s="10"/>
      <c r="B759" s="13"/>
      <c r="C759" s="11" t="str">
        <f aca="false">IF(B759="","",TEXT(B759,"yyyy-mm"))</f>
        <v/>
      </c>
      <c r="D759" s="10"/>
      <c r="E759" s="10"/>
      <c r="F759" s="10"/>
      <c r="G759" s="10"/>
      <c r="H759" s="10"/>
      <c r="I759" s="10"/>
      <c r="J759" s="10"/>
      <c r="K759" s="11" t="str">
        <f aca="false">IF(J759="","",IF(J759&gt;=9,"Promoter",IF(J759&gt;=7,"Passive","Detractor")))</f>
        <v/>
      </c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1" t="str">
        <f aca="false">IF(OR(K759="Detractor",COUNTIF(M759:Y759,"&lt;=2")&gt;0,AA759="Yes"),"ALERT","")</f>
        <v/>
      </c>
    </row>
    <row r="760" customFormat="false" ht="15" hidden="false" customHeight="false" outlineLevel="0" collapsed="false">
      <c r="A760" s="10"/>
      <c r="B760" s="13"/>
      <c r="C760" s="11" t="str">
        <f aca="false">IF(B760="","",TEXT(B760,"yyyy-mm"))</f>
        <v/>
      </c>
      <c r="D760" s="10"/>
      <c r="E760" s="10"/>
      <c r="F760" s="10"/>
      <c r="G760" s="10"/>
      <c r="H760" s="10"/>
      <c r="I760" s="10"/>
      <c r="J760" s="10"/>
      <c r="K760" s="11" t="str">
        <f aca="false">IF(J760="","",IF(J760&gt;=9,"Promoter",IF(J760&gt;=7,"Passive","Detractor")))</f>
        <v/>
      </c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1" t="str">
        <f aca="false">IF(OR(K760="Detractor",COUNTIF(M760:Y760,"&lt;=2")&gt;0,AA760="Yes"),"ALERT","")</f>
        <v/>
      </c>
    </row>
    <row r="761" customFormat="false" ht="15" hidden="false" customHeight="false" outlineLevel="0" collapsed="false">
      <c r="A761" s="10"/>
      <c r="B761" s="13"/>
      <c r="C761" s="11" t="str">
        <f aca="false">IF(B761="","",TEXT(B761,"yyyy-mm"))</f>
        <v/>
      </c>
      <c r="D761" s="10"/>
      <c r="E761" s="10"/>
      <c r="F761" s="10"/>
      <c r="G761" s="10"/>
      <c r="H761" s="10"/>
      <c r="I761" s="10"/>
      <c r="J761" s="10"/>
      <c r="K761" s="11" t="str">
        <f aca="false">IF(J761="","",IF(J761&gt;=9,"Promoter",IF(J761&gt;=7,"Passive","Detractor")))</f>
        <v/>
      </c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1" t="str">
        <f aca="false">IF(OR(K761="Detractor",COUNTIF(M761:Y761,"&lt;=2")&gt;0,AA761="Yes"),"ALERT","")</f>
        <v/>
      </c>
    </row>
    <row r="762" customFormat="false" ht="15" hidden="false" customHeight="false" outlineLevel="0" collapsed="false">
      <c r="A762" s="10"/>
      <c r="B762" s="13"/>
      <c r="C762" s="11" t="str">
        <f aca="false">IF(B762="","",TEXT(B762,"yyyy-mm"))</f>
        <v/>
      </c>
      <c r="D762" s="10"/>
      <c r="E762" s="10"/>
      <c r="F762" s="10"/>
      <c r="G762" s="10"/>
      <c r="H762" s="10"/>
      <c r="I762" s="10"/>
      <c r="J762" s="10"/>
      <c r="K762" s="11" t="str">
        <f aca="false">IF(J762="","",IF(J762&gt;=9,"Promoter",IF(J762&gt;=7,"Passive","Detractor")))</f>
        <v/>
      </c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1" t="str">
        <f aca="false">IF(OR(K762="Detractor",COUNTIF(M762:Y762,"&lt;=2")&gt;0,AA762="Yes"),"ALERT","")</f>
        <v/>
      </c>
    </row>
    <row r="763" customFormat="false" ht="15" hidden="false" customHeight="false" outlineLevel="0" collapsed="false">
      <c r="A763" s="10"/>
      <c r="B763" s="13"/>
      <c r="C763" s="11" t="str">
        <f aca="false">IF(B763="","",TEXT(B763,"yyyy-mm"))</f>
        <v/>
      </c>
      <c r="D763" s="10"/>
      <c r="E763" s="10"/>
      <c r="F763" s="10"/>
      <c r="G763" s="10"/>
      <c r="H763" s="10"/>
      <c r="I763" s="10"/>
      <c r="J763" s="10"/>
      <c r="K763" s="11" t="str">
        <f aca="false">IF(J763="","",IF(J763&gt;=9,"Promoter",IF(J763&gt;=7,"Passive","Detractor")))</f>
        <v/>
      </c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1" t="str">
        <f aca="false">IF(OR(K763="Detractor",COUNTIF(M763:Y763,"&lt;=2")&gt;0,AA763="Yes"),"ALERT","")</f>
        <v/>
      </c>
    </row>
    <row r="764" customFormat="false" ht="15" hidden="false" customHeight="false" outlineLevel="0" collapsed="false">
      <c r="A764" s="10"/>
      <c r="B764" s="13"/>
      <c r="C764" s="11" t="str">
        <f aca="false">IF(B764="","",TEXT(B764,"yyyy-mm"))</f>
        <v/>
      </c>
      <c r="D764" s="10"/>
      <c r="E764" s="10"/>
      <c r="F764" s="10"/>
      <c r="G764" s="10"/>
      <c r="H764" s="10"/>
      <c r="I764" s="10"/>
      <c r="J764" s="10"/>
      <c r="K764" s="11" t="str">
        <f aca="false">IF(J764="","",IF(J764&gt;=9,"Promoter",IF(J764&gt;=7,"Passive","Detractor")))</f>
        <v/>
      </c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1" t="str">
        <f aca="false">IF(OR(K764="Detractor",COUNTIF(M764:Y764,"&lt;=2")&gt;0,AA764="Yes"),"ALERT","")</f>
        <v/>
      </c>
    </row>
    <row r="765" customFormat="false" ht="15" hidden="false" customHeight="false" outlineLevel="0" collapsed="false">
      <c r="A765" s="10"/>
      <c r="B765" s="13"/>
      <c r="C765" s="11" t="str">
        <f aca="false">IF(B765="","",TEXT(B765,"yyyy-mm"))</f>
        <v/>
      </c>
      <c r="D765" s="10"/>
      <c r="E765" s="10"/>
      <c r="F765" s="10"/>
      <c r="G765" s="10"/>
      <c r="H765" s="10"/>
      <c r="I765" s="10"/>
      <c r="J765" s="10"/>
      <c r="K765" s="11" t="str">
        <f aca="false">IF(J765="","",IF(J765&gt;=9,"Promoter",IF(J765&gt;=7,"Passive","Detractor")))</f>
        <v/>
      </c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1" t="str">
        <f aca="false">IF(OR(K765="Detractor",COUNTIF(M765:Y765,"&lt;=2")&gt;0,AA765="Yes"),"ALERT","")</f>
        <v/>
      </c>
    </row>
    <row r="766" customFormat="false" ht="15" hidden="false" customHeight="false" outlineLevel="0" collapsed="false">
      <c r="A766" s="10"/>
      <c r="B766" s="13"/>
      <c r="C766" s="11" t="str">
        <f aca="false">IF(B766="","",TEXT(B766,"yyyy-mm"))</f>
        <v/>
      </c>
      <c r="D766" s="10"/>
      <c r="E766" s="10"/>
      <c r="F766" s="10"/>
      <c r="G766" s="10"/>
      <c r="H766" s="10"/>
      <c r="I766" s="10"/>
      <c r="J766" s="10"/>
      <c r="K766" s="11" t="str">
        <f aca="false">IF(J766="","",IF(J766&gt;=9,"Promoter",IF(J766&gt;=7,"Passive","Detractor")))</f>
        <v/>
      </c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1" t="str">
        <f aca="false">IF(OR(K766="Detractor",COUNTIF(M766:Y766,"&lt;=2")&gt;0,AA766="Yes"),"ALERT","")</f>
        <v/>
      </c>
    </row>
    <row r="767" customFormat="false" ht="15" hidden="false" customHeight="false" outlineLevel="0" collapsed="false">
      <c r="A767" s="10"/>
      <c r="B767" s="13"/>
      <c r="C767" s="11" t="str">
        <f aca="false">IF(B767="","",TEXT(B767,"yyyy-mm"))</f>
        <v/>
      </c>
      <c r="D767" s="10"/>
      <c r="E767" s="10"/>
      <c r="F767" s="10"/>
      <c r="G767" s="10"/>
      <c r="H767" s="10"/>
      <c r="I767" s="10"/>
      <c r="J767" s="10"/>
      <c r="K767" s="11" t="str">
        <f aca="false">IF(J767="","",IF(J767&gt;=9,"Promoter",IF(J767&gt;=7,"Passive","Detractor")))</f>
        <v/>
      </c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1" t="str">
        <f aca="false">IF(OR(K767="Detractor",COUNTIF(M767:Y767,"&lt;=2")&gt;0,AA767="Yes"),"ALERT","")</f>
        <v/>
      </c>
    </row>
    <row r="768" customFormat="false" ht="15" hidden="false" customHeight="false" outlineLevel="0" collapsed="false">
      <c r="A768" s="10"/>
      <c r="B768" s="13"/>
      <c r="C768" s="11" t="str">
        <f aca="false">IF(B768="","",TEXT(B768,"yyyy-mm"))</f>
        <v/>
      </c>
      <c r="D768" s="10"/>
      <c r="E768" s="10"/>
      <c r="F768" s="10"/>
      <c r="G768" s="10"/>
      <c r="H768" s="10"/>
      <c r="I768" s="10"/>
      <c r="J768" s="10"/>
      <c r="K768" s="11" t="str">
        <f aca="false">IF(J768="","",IF(J768&gt;=9,"Promoter",IF(J768&gt;=7,"Passive","Detractor")))</f>
        <v/>
      </c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1" t="str">
        <f aca="false">IF(OR(K768="Detractor",COUNTIF(M768:Y768,"&lt;=2")&gt;0,AA768="Yes"),"ALERT","")</f>
        <v/>
      </c>
    </row>
    <row r="769" customFormat="false" ht="15" hidden="false" customHeight="false" outlineLevel="0" collapsed="false">
      <c r="A769" s="10"/>
      <c r="B769" s="13"/>
      <c r="C769" s="11" t="str">
        <f aca="false">IF(B769="","",TEXT(B769,"yyyy-mm"))</f>
        <v/>
      </c>
      <c r="D769" s="10"/>
      <c r="E769" s="10"/>
      <c r="F769" s="10"/>
      <c r="G769" s="10"/>
      <c r="H769" s="10"/>
      <c r="I769" s="10"/>
      <c r="J769" s="10"/>
      <c r="K769" s="11" t="str">
        <f aca="false">IF(J769="","",IF(J769&gt;=9,"Promoter",IF(J769&gt;=7,"Passive","Detractor")))</f>
        <v/>
      </c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1" t="str">
        <f aca="false">IF(OR(K769="Detractor",COUNTIF(M769:Y769,"&lt;=2")&gt;0,AA769="Yes"),"ALERT","")</f>
        <v/>
      </c>
    </row>
    <row r="770" customFormat="false" ht="15" hidden="false" customHeight="false" outlineLevel="0" collapsed="false">
      <c r="A770" s="10"/>
      <c r="B770" s="13"/>
      <c r="C770" s="11" t="str">
        <f aca="false">IF(B770="","",TEXT(B770,"yyyy-mm"))</f>
        <v/>
      </c>
      <c r="D770" s="10"/>
      <c r="E770" s="10"/>
      <c r="F770" s="10"/>
      <c r="G770" s="10"/>
      <c r="H770" s="10"/>
      <c r="I770" s="10"/>
      <c r="J770" s="10"/>
      <c r="K770" s="11" t="str">
        <f aca="false">IF(J770="","",IF(J770&gt;=9,"Promoter",IF(J770&gt;=7,"Passive","Detractor")))</f>
        <v/>
      </c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1" t="str">
        <f aca="false">IF(OR(K770="Detractor",COUNTIF(M770:Y770,"&lt;=2")&gt;0,AA770="Yes"),"ALERT","")</f>
        <v/>
      </c>
    </row>
    <row r="771" customFormat="false" ht="15" hidden="false" customHeight="false" outlineLevel="0" collapsed="false">
      <c r="A771" s="10"/>
      <c r="B771" s="13"/>
      <c r="C771" s="11" t="str">
        <f aca="false">IF(B771="","",TEXT(B771,"yyyy-mm"))</f>
        <v/>
      </c>
      <c r="D771" s="10"/>
      <c r="E771" s="10"/>
      <c r="F771" s="10"/>
      <c r="G771" s="10"/>
      <c r="H771" s="10"/>
      <c r="I771" s="10"/>
      <c r="J771" s="10"/>
      <c r="K771" s="11" t="str">
        <f aca="false">IF(J771="","",IF(J771&gt;=9,"Promoter",IF(J771&gt;=7,"Passive","Detractor")))</f>
        <v/>
      </c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1" t="str">
        <f aca="false">IF(OR(K771="Detractor",COUNTIF(M771:Y771,"&lt;=2")&gt;0,AA771="Yes"),"ALERT","")</f>
        <v/>
      </c>
    </row>
    <row r="772" customFormat="false" ht="15" hidden="false" customHeight="false" outlineLevel="0" collapsed="false">
      <c r="A772" s="10"/>
      <c r="B772" s="13"/>
      <c r="C772" s="11" t="str">
        <f aca="false">IF(B772="","",TEXT(B772,"yyyy-mm"))</f>
        <v/>
      </c>
      <c r="D772" s="10"/>
      <c r="E772" s="10"/>
      <c r="F772" s="10"/>
      <c r="G772" s="10"/>
      <c r="H772" s="10"/>
      <c r="I772" s="10"/>
      <c r="J772" s="10"/>
      <c r="K772" s="11" t="str">
        <f aca="false">IF(J772="","",IF(J772&gt;=9,"Promoter",IF(J772&gt;=7,"Passive","Detractor")))</f>
        <v/>
      </c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1" t="str">
        <f aca="false">IF(OR(K772="Detractor",COUNTIF(M772:Y772,"&lt;=2")&gt;0,AA772="Yes"),"ALERT","")</f>
        <v/>
      </c>
    </row>
    <row r="773" customFormat="false" ht="15" hidden="false" customHeight="false" outlineLevel="0" collapsed="false">
      <c r="A773" s="10"/>
      <c r="B773" s="13"/>
      <c r="C773" s="11" t="str">
        <f aca="false">IF(B773="","",TEXT(B773,"yyyy-mm"))</f>
        <v/>
      </c>
      <c r="D773" s="10"/>
      <c r="E773" s="10"/>
      <c r="F773" s="10"/>
      <c r="G773" s="10"/>
      <c r="H773" s="10"/>
      <c r="I773" s="10"/>
      <c r="J773" s="10"/>
      <c r="K773" s="11" t="str">
        <f aca="false">IF(J773="","",IF(J773&gt;=9,"Promoter",IF(J773&gt;=7,"Passive","Detractor")))</f>
        <v/>
      </c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1" t="str">
        <f aca="false">IF(OR(K773="Detractor",COUNTIF(M773:Y773,"&lt;=2")&gt;0,AA773="Yes"),"ALERT","")</f>
        <v/>
      </c>
    </row>
    <row r="774" customFormat="false" ht="15" hidden="false" customHeight="false" outlineLevel="0" collapsed="false">
      <c r="A774" s="10"/>
      <c r="B774" s="13"/>
      <c r="C774" s="11" t="str">
        <f aca="false">IF(B774="","",TEXT(B774,"yyyy-mm"))</f>
        <v/>
      </c>
      <c r="D774" s="10"/>
      <c r="E774" s="10"/>
      <c r="F774" s="10"/>
      <c r="G774" s="10"/>
      <c r="H774" s="10"/>
      <c r="I774" s="10"/>
      <c r="J774" s="10"/>
      <c r="K774" s="11" t="str">
        <f aca="false">IF(J774="","",IF(J774&gt;=9,"Promoter",IF(J774&gt;=7,"Passive","Detractor")))</f>
        <v/>
      </c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1" t="str">
        <f aca="false">IF(OR(K774="Detractor",COUNTIF(M774:Y774,"&lt;=2")&gt;0,AA774="Yes"),"ALERT","")</f>
        <v/>
      </c>
    </row>
    <row r="775" customFormat="false" ht="15" hidden="false" customHeight="false" outlineLevel="0" collapsed="false">
      <c r="A775" s="10"/>
      <c r="B775" s="13"/>
      <c r="C775" s="11" t="str">
        <f aca="false">IF(B775="","",TEXT(B775,"yyyy-mm"))</f>
        <v/>
      </c>
      <c r="D775" s="10"/>
      <c r="E775" s="10"/>
      <c r="F775" s="10"/>
      <c r="G775" s="10"/>
      <c r="H775" s="10"/>
      <c r="I775" s="10"/>
      <c r="J775" s="10"/>
      <c r="K775" s="11" t="str">
        <f aca="false">IF(J775="","",IF(J775&gt;=9,"Promoter",IF(J775&gt;=7,"Passive","Detractor")))</f>
        <v/>
      </c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1" t="str">
        <f aca="false">IF(OR(K775="Detractor",COUNTIF(M775:Y775,"&lt;=2")&gt;0,AA775="Yes"),"ALERT","")</f>
        <v/>
      </c>
    </row>
    <row r="776" customFormat="false" ht="15" hidden="false" customHeight="false" outlineLevel="0" collapsed="false">
      <c r="A776" s="10"/>
      <c r="B776" s="13"/>
      <c r="C776" s="11" t="str">
        <f aca="false">IF(B776="","",TEXT(B776,"yyyy-mm"))</f>
        <v/>
      </c>
      <c r="D776" s="10"/>
      <c r="E776" s="10"/>
      <c r="F776" s="10"/>
      <c r="G776" s="10"/>
      <c r="H776" s="10"/>
      <c r="I776" s="10"/>
      <c r="J776" s="10"/>
      <c r="K776" s="11" t="str">
        <f aca="false">IF(J776="","",IF(J776&gt;=9,"Promoter",IF(J776&gt;=7,"Passive","Detractor")))</f>
        <v/>
      </c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1" t="str">
        <f aca="false">IF(OR(K776="Detractor",COUNTIF(M776:Y776,"&lt;=2")&gt;0,AA776="Yes"),"ALERT","")</f>
        <v/>
      </c>
    </row>
    <row r="777" customFormat="false" ht="15" hidden="false" customHeight="false" outlineLevel="0" collapsed="false">
      <c r="A777" s="10"/>
      <c r="B777" s="13"/>
      <c r="C777" s="11" t="str">
        <f aca="false">IF(B777="","",TEXT(B777,"yyyy-mm"))</f>
        <v/>
      </c>
      <c r="D777" s="10"/>
      <c r="E777" s="10"/>
      <c r="F777" s="10"/>
      <c r="G777" s="10"/>
      <c r="H777" s="10"/>
      <c r="I777" s="10"/>
      <c r="J777" s="10"/>
      <c r="K777" s="11" t="str">
        <f aca="false">IF(J777="","",IF(J777&gt;=9,"Promoter",IF(J777&gt;=7,"Passive","Detractor")))</f>
        <v/>
      </c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1" t="str">
        <f aca="false">IF(OR(K777="Detractor",COUNTIF(M777:Y777,"&lt;=2")&gt;0,AA777="Yes"),"ALERT","")</f>
        <v/>
      </c>
    </row>
    <row r="778" customFormat="false" ht="15" hidden="false" customHeight="false" outlineLevel="0" collapsed="false">
      <c r="A778" s="10"/>
      <c r="B778" s="13"/>
      <c r="C778" s="11" t="str">
        <f aca="false">IF(B778="","",TEXT(B778,"yyyy-mm"))</f>
        <v/>
      </c>
      <c r="D778" s="10"/>
      <c r="E778" s="10"/>
      <c r="F778" s="10"/>
      <c r="G778" s="10"/>
      <c r="H778" s="10"/>
      <c r="I778" s="10"/>
      <c r="J778" s="10"/>
      <c r="K778" s="11" t="str">
        <f aca="false">IF(J778="","",IF(J778&gt;=9,"Promoter",IF(J778&gt;=7,"Passive","Detractor")))</f>
        <v/>
      </c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1" t="str">
        <f aca="false">IF(OR(K778="Detractor",COUNTIF(M778:Y778,"&lt;=2")&gt;0,AA778="Yes"),"ALERT","")</f>
        <v/>
      </c>
    </row>
    <row r="779" customFormat="false" ht="15" hidden="false" customHeight="false" outlineLevel="0" collapsed="false">
      <c r="A779" s="10"/>
      <c r="B779" s="13"/>
      <c r="C779" s="11" t="str">
        <f aca="false">IF(B779="","",TEXT(B779,"yyyy-mm"))</f>
        <v/>
      </c>
      <c r="D779" s="10"/>
      <c r="E779" s="10"/>
      <c r="F779" s="10"/>
      <c r="G779" s="10"/>
      <c r="H779" s="10"/>
      <c r="I779" s="10"/>
      <c r="J779" s="10"/>
      <c r="K779" s="11" t="str">
        <f aca="false">IF(J779="","",IF(J779&gt;=9,"Promoter",IF(J779&gt;=7,"Passive","Detractor")))</f>
        <v/>
      </c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1" t="str">
        <f aca="false">IF(OR(K779="Detractor",COUNTIF(M779:Y779,"&lt;=2")&gt;0,AA779="Yes"),"ALERT","")</f>
        <v/>
      </c>
    </row>
    <row r="780" customFormat="false" ht="15" hidden="false" customHeight="false" outlineLevel="0" collapsed="false">
      <c r="A780" s="10"/>
      <c r="B780" s="13"/>
      <c r="C780" s="11" t="str">
        <f aca="false">IF(B780="","",TEXT(B780,"yyyy-mm"))</f>
        <v/>
      </c>
      <c r="D780" s="10"/>
      <c r="E780" s="10"/>
      <c r="F780" s="10"/>
      <c r="G780" s="10"/>
      <c r="H780" s="10"/>
      <c r="I780" s="10"/>
      <c r="J780" s="10"/>
      <c r="K780" s="11" t="str">
        <f aca="false">IF(J780="","",IF(J780&gt;=9,"Promoter",IF(J780&gt;=7,"Passive","Detractor")))</f>
        <v/>
      </c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1" t="str">
        <f aca="false">IF(OR(K780="Detractor",COUNTIF(M780:Y780,"&lt;=2")&gt;0,AA780="Yes"),"ALERT","")</f>
        <v/>
      </c>
    </row>
    <row r="781" customFormat="false" ht="15" hidden="false" customHeight="false" outlineLevel="0" collapsed="false">
      <c r="A781" s="10"/>
      <c r="B781" s="13"/>
      <c r="C781" s="11" t="str">
        <f aca="false">IF(B781="","",TEXT(B781,"yyyy-mm"))</f>
        <v/>
      </c>
      <c r="D781" s="10"/>
      <c r="E781" s="10"/>
      <c r="F781" s="10"/>
      <c r="G781" s="10"/>
      <c r="H781" s="10"/>
      <c r="I781" s="10"/>
      <c r="J781" s="10"/>
      <c r="K781" s="11" t="str">
        <f aca="false">IF(J781="","",IF(J781&gt;=9,"Promoter",IF(J781&gt;=7,"Passive","Detractor")))</f>
        <v/>
      </c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1" t="str">
        <f aca="false">IF(OR(K781="Detractor",COUNTIF(M781:Y781,"&lt;=2")&gt;0,AA781="Yes"),"ALERT","")</f>
        <v/>
      </c>
    </row>
    <row r="782" customFormat="false" ht="15" hidden="false" customHeight="false" outlineLevel="0" collapsed="false">
      <c r="A782" s="10"/>
      <c r="B782" s="13"/>
      <c r="C782" s="11" t="str">
        <f aca="false">IF(B782="","",TEXT(B782,"yyyy-mm"))</f>
        <v/>
      </c>
      <c r="D782" s="10"/>
      <c r="E782" s="10"/>
      <c r="F782" s="10"/>
      <c r="G782" s="10"/>
      <c r="H782" s="10"/>
      <c r="I782" s="10"/>
      <c r="J782" s="10"/>
      <c r="K782" s="11" t="str">
        <f aca="false">IF(J782="","",IF(J782&gt;=9,"Promoter",IF(J782&gt;=7,"Passive","Detractor")))</f>
        <v/>
      </c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1" t="str">
        <f aca="false">IF(OR(K782="Detractor",COUNTIF(M782:Y782,"&lt;=2")&gt;0,AA782="Yes"),"ALERT","")</f>
        <v/>
      </c>
    </row>
    <row r="783" customFormat="false" ht="15" hidden="false" customHeight="false" outlineLevel="0" collapsed="false">
      <c r="A783" s="10"/>
      <c r="B783" s="13"/>
      <c r="C783" s="11" t="str">
        <f aca="false">IF(B783="","",TEXT(B783,"yyyy-mm"))</f>
        <v/>
      </c>
      <c r="D783" s="10"/>
      <c r="E783" s="10"/>
      <c r="F783" s="10"/>
      <c r="G783" s="10"/>
      <c r="H783" s="10"/>
      <c r="I783" s="10"/>
      <c r="J783" s="10"/>
      <c r="K783" s="11" t="str">
        <f aca="false">IF(J783="","",IF(J783&gt;=9,"Promoter",IF(J783&gt;=7,"Passive","Detractor")))</f>
        <v/>
      </c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1" t="str">
        <f aca="false">IF(OR(K783="Detractor",COUNTIF(M783:Y783,"&lt;=2")&gt;0,AA783="Yes"),"ALERT","")</f>
        <v/>
      </c>
    </row>
    <row r="784" customFormat="false" ht="15" hidden="false" customHeight="false" outlineLevel="0" collapsed="false">
      <c r="A784" s="10"/>
      <c r="B784" s="13"/>
      <c r="C784" s="11" t="str">
        <f aca="false">IF(B784="","",TEXT(B784,"yyyy-mm"))</f>
        <v/>
      </c>
      <c r="D784" s="10"/>
      <c r="E784" s="10"/>
      <c r="F784" s="10"/>
      <c r="G784" s="10"/>
      <c r="H784" s="10"/>
      <c r="I784" s="10"/>
      <c r="J784" s="10"/>
      <c r="K784" s="11" t="str">
        <f aca="false">IF(J784="","",IF(J784&gt;=9,"Promoter",IF(J784&gt;=7,"Passive","Detractor")))</f>
        <v/>
      </c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1" t="str">
        <f aca="false">IF(OR(K784="Detractor",COUNTIF(M784:Y784,"&lt;=2")&gt;0,AA784="Yes"),"ALERT","")</f>
        <v/>
      </c>
    </row>
    <row r="785" customFormat="false" ht="15" hidden="false" customHeight="false" outlineLevel="0" collapsed="false">
      <c r="A785" s="10"/>
      <c r="B785" s="13"/>
      <c r="C785" s="11" t="str">
        <f aca="false">IF(B785="","",TEXT(B785,"yyyy-mm"))</f>
        <v/>
      </c>
      <c r="D785" s="10"/>
      <c r="E785" s="10"/>
      <c r="F785" s="10"/>
      <c r="G785" s="10"/>
      <c r="H785" s="10"/>
      <c r="I785" s="10"/>
      <c r="J785" s="10"/>
      <c r="K785" s="11" t="str">
        <f aca="false">IF(J785="","",IF(J785&gt;=9,"Promoter",IF(J785&gt;=7,"Passive","Detractor")))</f>
        <v/>
      </c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1" t="str">
        <f aca="false">IF(OR(K785="Detractor",COUNTIF(M785:Y785,"&lt;=2")&gt;0,AA785="Yes"),"ALERT","")</f>
        <v/>
      </c>
    </row>
    <row r="786" customFormat="false" ht="15" hidden="false" customHeight="false" outlineLevel="0" collapsed="false">
      <c r="A786" s="10"/>
      <c r="B786" s="13"/>
      <c r="C786" s="11" t="str">
        <f aca="false">IF(B786="","",TEXT(B786,"yyyy-mm"))</f>
        <v/>
      </c>
      <c r="D786" s="10"/>
      <c r="E786" s="10"/>
      <c r="F786" s="10"/>
      <c r="G786" s="10"/>
      <c r="H786" s="10"/>
      <c r="I786" s="10"/>
      <c r="J786" s="10"/>
      <c r="K786" s="11" t="str">
        <f aca="false">IF(J786="","",IF(J786&gt;=9,"Promoter",IF(J786&gt;=7,"Passive","Detractor")))</f>
        <v/>
      </c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1" t="str">
        <f aca="false">IF(OR(K786="Detractor",COUNTIF(M786:Y786,"&lt;=2")&gt;0,AA786="Yes"),"ALERT","")</f>
        <v/>
      </c>
    </row>
    <row r="787" customFormat="false" ht="15" hidden="false" customHeight="false" outlineLevel="0" collapsed="false">
      <c r="A787" s="10"/>
      <c r="B787" s="13"/>
      <c r="C787" s="11" t="str">
        <f aca="false">IF(B787="","",TEXT(B787,"yyyy-mm"))</f>
        <v/>
      </c>
      <c r="D787" s="10"/>
      <c r="E787" s="10"/>
      <c r="F787" s="10"/>
      <c r="G787" s="10"/>
      <c r="H787" s="10"/>
      <c r="I787" s="10"/>
      <c r="J787" s="10"/>
      <c r="K787" s="11" t="str">
        <f aca="false">IF(J787="","",IF(J787&gt;=9,"Promoter",IF(J787&gt;=7,"Passive","Detractor")))</f>
        <v/>
      </c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1" t="str">
        <f aca="false">IF(OR(K787="Detractor",COUNTIF(M787:Y787,"&lt;=2")&gt;0,AA787="Yes"),"ALERT","")</f>
        <v/>
      </c>
    </row>
    <row r="788" customFormat="false" ht="15" hidden="false" customHeight="false" outlineLevel="0" collapsed="false">
      <c r="A788" s="10"/>
      <c r="B788" s="13"/>
      <c r="C788" s="11" t="str">
        <f aca="false">IF(B788="","",TEXT(B788,"yyyy-mm"))</f>
        <v/>
      </c>
      <c r="D788" s="10"/>
      <c r="E788" s="10"/>
      <c r="F788" s="10"/>
      <c r="G788" s="10"/>
      <c r="H788" s="10"/>
      <c r="I788" s="10"/>
      <c r="J788" s="10"/>
      <c r="K788" s="11" t="str">
        <f aca="false">IF(J788="","",IF(J788&gt;=9,"Promoter",IF(J788&gt;=7,"Passive","Detractor")))</f>
        <v/>
      </c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1" t="str">
        <f aca="false">IF(OR(K788="Detractor",COUNTIF(M788:Y788,"&lt;=2")&gt;0,AA788="Yes"),"ALERT","")</f>
        <v/>
      </c>
    </row>
    <row r="789" customFormat="false" ht="15" hidden="false" customHeight="false" outlineLevel="0" collapsed="false">
      <c r="A789" s="10"/>
      <c r="B789" s="13"/>
      <c r="C789" s="11" t="str">
        <f aca="false">IF(B789="","",TEXT(B789,"yyyy-mm"))</f>
        <v/>
      </c>
      <c r="D789" s="10"/>
      <c r="E789" s="10"/>
      <c r="F789" s="10"/>
      <c r="G789" s="10"/>
      <c r="H789" s="10"/>
      <c r="I789" s="10"/>
      <c r="J789" s="10"/>
      <c r="K789" s="11" t="str">
        <f aca="false">IF(J789="","",IF(J789&gt;=9,"Promoter",IF(J789&gt;=7,"Passive","Detractor")))</f>
        <v/>
      </c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1" t="str">
        <f aca="false">IF(OR(K789="Detractor",COUNTIF(M789:Y789,"&lt;=2")&gt;0,AA789="Yes"),"ALERT","")</f>
        <v/>
      </c>
    </row>
    <row r="790" customFormat="false" ht="15" hidden="false" customHeight="false" outlineLevel="0" collapsed="false">
      <c r="A790" s="10"/>
      <c r="B790" s="13"/>
      <c r="C790" s="11" t="str">
        <f aca="false">IF(B790="","",TEXT(B790,"yyyy-mm"))</f>
        <v/>
      </c>
      <c r="D790" s="10"/>
      <c r="E790" s="10"/>
      <c r="F790" s="10"/>
      <c r="G790" s="10"/>
      <c r="H790" s="10"/>
      <c r="I790" s="10"/>
      <c r="J790" s="10"/>
      <c r="K790" s="11" t="str">
        <f aca="false">IF(J790="","",IF(J790&gt;=9,"Promoter",IF(J790&gt;=7,"Passive","Detractor")))</f>
        <v/>
      </c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1" t="str">
        <f aca="false">IF(OR(K790="Detractor",COUNTIF(M790:Y790,"&lt;=2")&gt;0,AA790="Yes"),"ALERT","")</f>
        <v/>
      </c>
    </row>
    <row r="791" customFormat="false" ht="15" hidden="false" customHeight="false" outlineLevel="0" collapsed="false">
      <c r="A791" s="10"/>
      <c r="B791" s="13"/>
      <c r="C791" s="11" t="str">
        <f aca="false">IF(B791="","",TEXT(B791,"yyyy-mm"))</f>
        <v/>
      </c>
      <c r="D791" s="10"/>
      <c r="E791" s="10"/>
      <c r="F791" s="10"/>
      <c r="G791" s="10"/>
      <c r="H791" s="10"/>
      <c r="I791" s="10"/>
      <c r="J791" s="10"/>
      <c r="K791" s="11" t="str">
        <f aca="false">IF(J791="","",IF(J791&gt;=9,"Promoter",IF(J791&gt;=7,"Passive","Detractor")))</f>
        <v/>
      </c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1" t="str">
        <f aca="false">IF(OR(K791="Detractor",COUNTIF(M791:Y791,"&lt;=2")&gt;0,AA791="Yes"),"ALERT","")</f>
        <v/>
      </c>
    </row>
    <row r="792" customFormat="false" ht="15" hidden="false" customHeight="false" outlineLevel="0" collapsed="false">
      <c r="A792" s="10"/>
      <c r="B792" s="13"/>
      <c r="C792" s="11" t="str">
        <f aca="false">IF(B792="","",TEXT(B792,"yyyy-mm"))</f>
        <v/>
      </c>
      <c r="D792" s="10"/>
      <c r="E792" s="10"/>
      <c r="F792" s="10"/>
      <c r="G792" s="10"/>
      <c r="H792" s="10"/>
      <c r="I792" s="10"/>
      <c r="J792" s="10"/>
      <c r="K792" s="11" t="str">
        <f aca="false">IF(J792="","",IF(J792&gt;=9,"Promoter",IF(J792&gt;=7,"Passive","Detractor")))</f>
        <v/>
      </c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1" t="str">
        <f aca="false">IF(OR(K792="Detractor",COUNTIF(M792:Y792,"&lt;=2")&gt;0,AA792="Yes"),"ALERT","")</f>
        <v/>
      </c>
    </row>
    <row r="793" customFormat="false" ht="15" hidden="false" customHeight="false" outlineLevel="0" collapsed="false">
      <c r="A793" s="10"/>
      <c r="B793" s="13"/>
      <c r="C793" s="11" t="str">
        <f aca="false">IF(B793="","",TEXT(B793,"yyyy-mm"))</f>
        <v/>
      </c>
      <c r="D793" s="10"/>
      <c r="E793" s="10"/>
      <c r="F793" s="10"/>
      <c r="G793" s="10"/>
      <c r="H793" s="10"/>
      <c r="I793" s="10"/>
      <c r="J793" s="10"/>
      <c r="K793" s="11" t="str">
        <f aca="false">IF(J793="","",IF(J793&gt;=9,"Promoter",IF(J793&gt;=7,"Passive","Detractor")))</f>
        <v/>
      </c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1" t="str">
        <f aca="false">IF(OR(K793="Detractor",COUNTIF(M793:Y793,"&lt;=2")&gt;0,AA793="Yes"),"ALERT","")</f>
        <v/>
      </c>
    </row>
    <row r="794" customFormat="false" ht="15" hidden="false" customHeight="false" outlineLevel="0" collapsed="false">
      <c r="A794" s="10"/>
      <c r="B794" s="13"/>
      <c r="C794" s="11" t="str">
        <f aca="false">IF(B794="","",TEXT(B794,"yyyy-mm"))</f>
        <v/>
      </c>
      <c r="D794" s="10"/>
      <c r="E794" s="10"/>
      <c r="F794" s="10"/>
      <c r="G794" s="10"/>
      <c r="H794" s="10"/>
      <c r="I794" s="10"/>
      <c r="J794" s="10"/>
      <c r="K794" s="11" t="str">
        <f aca="false">IF(J794="","",IF(J794&gt;=9,"Promoter",IF(J794&gt;=7,"Passive","Detractor")))</f>
        <v/>
      </c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1" t="str">
        <f aca="false">IF(OR(K794="Detractor",COUNTIF(M794:Y794,"&lt;=2")&gt;0,AA794="Yes"),"ALERT","")</f>
        <v/>
      </c>
    </row>
    <row r="795" customFormat="false" ht="15" hidden="false" customHeight="false" outlineLevel="0" collapsed="false">
      <c r="A795" s="10"/>
      <c r="B795" s="13"/>
      <c r="C795" s="11" t="str">
        <f aca="false">IF(B795="","",TEXT(B795,"yyyy-mm"))</f>
        <v/>
      </c>
      <c r="D795" s="10"/>
      <c r="E795" s="10"/>
      <c r="F795" s="10"/>
      <c r="G795" s="10"/>
      <c r="H795" s="10"/>
      <c r="I795" s="10"/>
      <c r="J795" s="10"/>
      <c r="K795" s="11" t="str">
        <f aca="false">IF(J795="","",IF(J795&gt;=9,"Promoter",IF(J795&gt;=7,"Passive","Detractor")))</f>
        <v/>
      </c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1" t="str">
        <f aca="false">IF(OR(K795="Detractor",COUNTIF(M795:Y795,"&lt;=2")&gt;0,AA795="Yes"),"ALERT","")</f>
        <v/>
      </c>
    </row>
    <row r="796" customFormat="false" ht="15" hidden="false" customHeight="false" outlineLevel="0" collapsed="false">
      <c r="A796" s="10"/>
      <c r="B796" s="13"/>
      <c r="C796" s="11" t="str">
        <f aca="false">IF(B796="","",TEXT(B796,"yyyy-mm"))</f>
        <v/>
      </c>
      <c r="D796" s="10"/>
      <c r="E796" s="10"/>
      <c r="F796" s="10"/>
      <c r="G796" s="10"/>
      <c r="H796" s="10"/>
      <c r="I796" s="10"/>
      <c r="J796" s="10"/>
      <c r="K796" s="11" t="str">
        <f aca="false">IF(J796="","",IF(J796&gt;=9,"Promoter",IF(J796&gt;=7,"Passive","Detractor")))</f>
        <v/>
      </c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1" t="str">
        <f aca="false">IF(OR(K796="Detractor",COUNTIF(M796:Y796,"&lt;=2")&gt;0,AA796="Yes"),"ALERT","")</f>
        <v/>
      </c>
    </row>
    <row r="797" customFormat="false" ht="15" hidden="false" customHeight="false" outlineLevel="0" collapsed="false">
      <c r="A797" s="10"/>
      <c r="B797" s="13"/>
      <c r="C797" s="11" t="str">
        <f aca="false">IF(B797="","",TEXT(B797,"yyyy-mm"))</f>
        <v/>
      </c>
      <c r="D797" s="10"/>
      <c r="E797" s="10"/>
      <c r="F797" s="10"/>
      <c r="G797" s="10"/>
      <c r="H797" s="10"/>
      <c r="I797" s="10"/>
      <c r="J797" s="10"/>
      <c r="K797" s="11" t="str">
        <f aca="false">IF(J797="","",IF(J797&gt;=9,"Promoter",IF(J797&gt;=7,"Passive","Detractor")))</f>
        <v/>
      </c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1" t="str">
        <f aca="false">IF(OR(K797="Detractor",COUNTIF(M797:Y797,"&lt;=2")&gt;0,AA797="Yes"),"ALERT","")</f>
        <v/>
      </c>
    </row>
    <row r="798" customFormat="false" ht="15" hidden="false" customHeight="false" outlineLevel="0" collapsed="false">
      <c r="A798" s="10"/>
      <c r="B798" s="13"/>
      <c r="C798" s="11" t="str">
        <f aca="false">IF(B798="","",TEXT(B798,"yyyy-mm"))</f>
        <v/>
      </c>
      <c r="D798" s="10"/>
      <c r="E798" s="10"/>
      <c r="F798" s="10"/>
      <c r="G798" s="10"/>
      <c r="H798" s="10"/>
      <c r="I798" s="10"/>
      <c r="J798" s="10"/>
      <c r="K798" s="11" t="str">
        <f aca="false">IF(J798="","",IF(J798&gt;=9,"Promoter",IF(J798&gt;=7,"Passive","Detractor")))</f>
        <v/>
      </c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1" t="str">
        <f aca="false">IF(OR(K798="Detractor",COUNTIF(M798:Y798,"&lt;=2")&gt;0,AA798="Yes"),"ALERT","")</f>
        <v/>
      </c>
    </row>
    <row r="799" customFormat="false" ht="15" hidden="false" customHeight="false" outlineLevel="0" collapsed="false">
      <c r="A799" s="10"/>
      <c r="B799" s="13"/>
      <c r="C799" s="11" t="str">
        <f aca="false">IF(B799="","",TEXT(B799,"yyyy-mm"))</f>
        <v/>
      </c>
      <c r="D799" s="10"/>
      <c r="E799" s="10"/>
      <c r="F799" s="10"/>
      <c r="G799" s="10"/>
      <c r="H799" s="10"/>
      <c r="I799" s="10"/>
      <c r="J799" s="10"/>
      <c r="K799" s="11" t="str">
        <f aca="false">IF(J799="","",IF(J799&gt;=9,"Promoter",IF(J799&gt;=7,"Passive","Detractor")))</f>
        <v/>
      </c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1" t="str">
        <f aca="false">IF(OR(K799="Detractor",COUNTIF(M799:Y799,"&lt;=2")&gt;0,AA799="Yes"),"ALERT","")</f>
        <v/>
      </c>
    </row>
    <row r="800" customFormat="false" ht="15" hidden="false" customHeight="false" outlineLevel="0" collapsed="false">
      <c r="A800" s="10"/>
      <c r="B800" s="13"/>
      <c r="C800" s="11" t="str">
        <f aca="false">IF(B800="","",TEXT(B800,"yyyy-mm"))</f>
        <v/>
      </c>
      <c r="D800" s="10"/>
      <c r="E800" s="10"/>
      <c r="F800" s="10"/>
      <c r="G800" s="10"/>
      <c r="H800" s="10"/>
      <c r="I800" s="10"/>
      <c r="J800" s="10"/>
      <c r="K800" s="11" t="str">
        <f aca="false">IF(J800="","",IF(J800&gt;=9,"Promoter",IF(J800&gt;=7,"Passive","Detractor")))</f>
        <v/>
      </c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1" t="str">
        <f aca="false">IF(OR(K800="Detractor",COUNTIF(M800:Y800,"&lt;=2")&gt;0,AA800="Yes"),"ALERT","")</f>
        <v/>
      </c>
    </row>
    <row r="801" customFormat="false" ht="15" hidden="false" customHeight="false" outlineLevel="0" collapsed="false">
      <c r="A801" s="10"/>
      <c r="B801" s="13"/>
      <c r="C801" s="11" t="str">
        <f aca="false">IF(B801="","",TEXT(B801,"yyyy-mm"))</f>
        <v/>
      </c>
      <c r="D801" s="10"/>
      <c r="E801" s="10"/>
      <c r="F801" s="10"/>
      <c r="G801" s="10"/>
      <c r="H801" s="10"/>
      <c r="I801" s="10"/>
      <c r="J801" s="10"/>
      <c r="K801" s="11" t="str">
        <f aca="false">IF(J801="","",IF(J801&gt;=9,"Promoter",IF(J801&gt;=7,"Passive","Detractor")))</f>
        <v/>
      </c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1" t="str">
        <f aca="false">IF(OR(K801="Detractor",COUNTIF(M801:Y801,"&lt;=2")&gt;0,AA801="Yes"),"ALERT","")</f>
        <v/>
      </c>
    </row>
    <row r="802" customFormat="false" ht="15" hidden="false" customHeight="false" outlineLevel="0" collapsed="false">
      <c r="A802" s="10"/>
      <c r="B802" s="13"/>
      <c r="C802" s="11" t="str">
        <f aca="false">IF(B802="","",TEXT(B802,"yyyy-mm"))</f>
        <v/>
      </c>
      <c r="D802" s="10"/>
      <c r="E802" s="10"/>
      <c r="F802" s="10"/>
      <c r="G802" s="10"/>
      <c r="H802" s="10"/>
      <c r="I802" s="10"/>
      <c r="J802" s="10"/>
      <c r="K802" s="11" t="str">
        <f aca="false">IF(J802="","",IF(J802&gt;=9,"Promoter",IF(J802&gt;=7,"Passive","Detractor")))</f>
        <v/>
      </c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1" t="str">
        <f aca="false">IF(OR(K802="Detractor",COUNTIF(M802:Y802,"&lt;=2")&gt;0,AA802="Yes"),"ALERT","")</f>
        <v/>
      </c>
    </row>
    <row r="803" customFormat="false" ht="15" hidden="false" customHeight="false" outlineLevel="0" collapsed="false">
      <c r="A803" s="10"/>
      <c r="B803" s="13"/>
      <c r="C803" s="11" t="str">
        <f aca="false">IF(B803="","",TEXT(B803,"yyyy-mm"))</f>
        <v/>
      </c>
      <c r="D803" s="10"/>
      <c r="E803" s="10"/>
      <c r="F803" s="10"/>
      <c r="G803" s="10"/>
      <c r="H803" s="10"/>
      <c r="I803" s="10"/>
      <c r="J803" s="10"/>
      <c r="K803" s="11" t="str">
        <f aca="false">IF(J803="","",IF(J803&gt;=9,"Promoter",IF(J803&gt;=7,"Passive","Detractor")))</f>
        <v/>
      </c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1" t="str">
        <f aca="false">IF(OR(K803="Detractor",COUNTIF(M803:Y803,"&lt;=2")&gt;0,AA803="Yes"),"ALERT","")</f>
        <v/>
      </c>
    </row>
    <row r="804" customFormat="false" ht="15" hidden="false" customHeight="false" outlineLevel="0" collapsed="false">
      <c r="A804" s="10"/>
      <c r="B804" s="13"/>
      <c r="C804" s="11" t="str">
        <f aca="false">IF(B804="","",TEXT(B804,"yyyy-mm"))</f>
        <v/>
      </c>
      <c r="D804" s="10"/>
      <c r="E804" s="10"/>
      <c r="F804" s="10"/>
      <c r="G804" s="10"/>
      <c r="H804" s="10"/>
      <c r="I804" s="10"/>
      <c r="J804" s="10"/>
      <c r="K804" s="11" t="str">
        <f aca="false">IF(J804="","",IF(J804&gt;=9,"Promoter",IF(J804&gt;=7,"Passive","Detractor")))</f>
        <v/>
      </c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1" t="str">
        <f aca="false">IF(OR(K804="Detractor",COUNTIF(M804:Y804,"&lt;=2")&gt;0,AA804="Yes"),"ALERT","")</f>
        <v/>
      </c>
    </row>
    <row r="805" customFormat="false" ht="15" hidden="false" customHeight="false" outlineLevel="0" collapsed="false">
      <c r="A805" s="10"/>
      <c r="B805" s="13"/>
      <c r="C805" s="11" t="str">
        <f aca="false">IF(B805="","",TEXT(B805,"yyyy-mm"))</f>
        <v/>
      </c>
      <c r="D805" s="10"/>
      <c r="E805" s="10"/>
      <c r="F805" s="10"/>
      <c r="G805" s="10"/>
      <c r="H805" s="10"/>
      <c r="I805" s="10"/>
      <c r="J805" s="10"/>
      <c r="K805" s="11" t="str">
        <f aca="false">IF(J805="","",IF(J805&gt;=9,"Promoter",IF(J805&gt;=7,"Passive","Detractor")))</f>
        <v/>
      </c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1" t="str">
        <f aca="false">IF(OR(K805="Detractor",COUNTIF(M805:Y805,"&lt;=2")&gt;0,AA805="Yes"),"ALERT","")</f>
        <v/>
      </c>
    </row>
    <row r="806" customFormat="false" ht="15" hidden="false" customHeight="false" outlineLevel="0" collapsed="false">
      <c r="A806" s="10"/>
      <c r="B806" s="13"/>
      <c r="C806" s="11" t="str">
        <f aca="false">IF(B806="","",TEXT(B806,"yyyy-mm"))</f>
        <v/>
      </c>
      <c r="D806" s="10"/>
      <c r="E806" s="10"/>
      <c r="F806" s="10"/>
      <c r="G806" s="10"/>
      <c r="H806" s="10"/>
      <c r="I806" s="10"/>
      <c r="J806" s="10"/>
      <c r="K806" s="11" t="str">
        <f aca="false">IF(J806="","",IF(J806&gt;=9,"Promoter",IF(J806&gt;=7,"Passive","Detractor")))</f>
        <v/>
      </c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1" t="str">
        <f aca="false">IF(OR(K806="Detractor",COUNTIF(M806:Y806,"&lt;=2")&gt;0,AA806="Yes"),"ALERT","")</f>
        <v/>
      </c>
    </row>
    <row r="807" customFormat="false" ht="15" hidden="false" customHeight="false" outlineLevel="0" collapsed="false">
      <c r="A807" s="10"/>
      <c r="B807" s="13"/>
      <c r="C807" s="11" t="str">
        <f aca="false">IF(B807="","",TEXT(B807,"yyyy-mm"))</f>
        <v/>
      </c>
      <c r="D807" s="10"/>
      <c r="E807" s="10"/>
      <c r="F807" s="10"/>
      <c r="G807" s="10"/>
      <c r="H807" s="10"/>
      <c r="I807" s="10"/>
      <c r="J807" s="10"/>
      <c r="K807" s="11" t="str">
        <f aca="false">IF(J807="","",IF(J807&gt;=9,"Promoter",IF(J807&gt;=7,"Passive","Detractor")))</f>
        <v/>
      </c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1" t="str">
        <f aca="false">IF(OR(K807="Detractor",COUNTIF(M807:Y807,"&lt;=2")&gt;0,AA807="Yes"),"ALERT","")</f>
        <v/>
      </c>
    </row>
    <row r="808" customFormat="false" ht="15" hidden="false" customHeight="false" outlineLevel="0" collapsed="false">
      <c r="A808" s="10"/>
      <c r="B808" s="13"/>
      <c r="C808" s="11" t="str">
        <f aca="false">IF(B808="","",TEXT(B808,"yyyy-mm"))</f>
        <v/>
      </c>
      <c r="D808" s="10"/>
      <c r="E808" s="10"/>
      <c r="F808" s="10"/>
      <c r="G808" s="10"/>
      <c r="H808" s="10"/>
      <c r="I808" s="10"/>
      <c r="J808" s="10"/>
      <c r="K808" s="11" t="str">
        <f aca="false">IF(J808="","",IF(J808&gt;=9,"Promoter",IF(J808&gt;=7,"Passive","Detractor")))</f>
        <v/>
      </c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1" t="str">
        <f aca="false">IF(OR(K808="Detractor",COUNTIF(M808:Y808,"&lt;=2")&gt;0,AA808="Yes"),"ALERT","")</f>
        <v/>
      </c>
    </row>
    <row r="809" customFormat="false" ht="15" hidden="false" customHeight="false" outlineLevel="0" collapsed="false">
      <c r="A809" s="10"/>
      <c r="B809" s="13"/>
      <c r="C809" s="11" t="str">
        <f aca="false">IF(B809="","",TEXT(B809,"yyyy-mm"))</f>
        <v/>
      </c>
      <c r="D809" s="10"/>
      <c r="E809" s="10"/>
      <c r="F809" s="10"/>
      <c r="G809" s="10"/>
      <c r="H809" s="10"/>
      <c r="I809" s="10"/>
      <c r="J809" s="10"/>
      <c r="K809" s="11" t="str">
        <f aca="false">IF(J809="","",IF(J809&gt;=9,"Promoter",IF(J809&gt;=7,"Passive","Detractor")))</f>
        <v/>
      </c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1" t="str">
        <f aca="false">IF(OR(K809="Detractor",COUNTIF(M809:Y809,"&lt;=2")&gt;0,AA809="Yes"),"ALERT","")</f>
        <v/>
      </c>
    </row>
    <row r="810" customFormat="false" ht="15" hidden="false" customHeight="false" outlineLevel="0" collapsed="false">
      <c r="A810" s="10"/>
      <c r="B810" s="13"/>
      <c r="C810" s="11" t="str">
        <f aca="false">IF(B810="","",TEXT(B810,"yyyy-mm"))</f>
        <v/>
      </c>
      <c r="D810" s="10"/>
      <c r="E810" s="10"/>
      <c r="F810" s="10"/>
      <c r="G810" s="10"/>
      <c r="H810" s="10"/>
      <c r="I810" s="10"/>
      <c r="J810" s="10"/>
      <c r="K810" s="11" t="str">
        <f aca="false">IF(J810="","",IF(J810&gt;=9,"Promoter",IF(J810&gt;=7,"Passive","Detractor")))</f>
        <v/>
      </c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1" t="str">
        <f aca="false">IF(OR(K810="Detractor",COUNTIF(M810:Y810,"&lt;=2")&gt;0,AA810="Yes"),"ALERT","")</f>
        <v/>
      </c>
    </row>
    <row r="811" customFormat="false" ht="15" hidden="false" customHeight="false" outlineLevel="0" collapsed="false">
      <c r="A811" s="10"/>
      <c r="B811" s="13"/>
      <c r="C811" s="11" t="str">
        <f aca="false">IF(B811="","",TEXT(B811,"yyyy-mm"))</f>
        <v/>
      </c>
      <c r="D811" s="10"/>
      <c r="E811" s="10"/>
      <c r="F811" s="10"/>
      <c r="G811" s="10"/>
      <c r="H811" s="10"/>
      <c r="I811" s="10"/>
      <c r="J811" s="10"/>
      <c r="K811" s="11" t="str">
        <f aca="false">IF(J811="","",IF(J811&gt;=9,"Promoter",IF(J811&gt;=7,"Passive","Detractor")))</f>
        <v/>
      </c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1" t="str">
        <f aca="false">IF(OR(K811="Detractor",COUNTIF(M811:Y811,"&lt;=2")&gt;0,AA811="Yes"),"ALERT","")</f>
        <v/>
      </c>
    </row>
    <row r="812" customFormat="false" ht="15" hidden="false" customHeight="false" outlineLevel="0" collapsed="false">
      <c r="A812" s="10"/>
      <c r="B812" s="13"/>
      <c r="C812" s="11" t="str">
        <f aca="false">IF(B812="","",TEXT(B812,"yyyy-mm"))</f>
        <v/>
      </c>
      <c r="D812" s="10"/>
      <c r="E812" s="10"/>
      <c r="F812" s="10"/>
      <c r="G812" s="10"/>
      <c r="H812" s="10"/>
      <c r="I812" s="10"/>
      <c r="J812" s="10"/>
      <c r="K812" s="11" t="str">
        <f aca="false">IF(J812="","",IF(J812&gt;=9,"Promoter",IF(J812&gt;=7,"Passive","Detractor")))</f>
        <v/>
      </c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1" t="str">
        <f aca="false">IF(OR(K812="Detractor",COUNTIF(M812:Y812,"&lt;=2")&gt;0,AA812="Yes"),"ALERT","")</f>
        <v/>
      </c>
    </row>
    <row r="813" customFormat="false" ht="15" hidden="false" customHeight="false" outlineLevel="0" collapsed="false">
      <c r="A813" s="10"/>
      <c r="B813" s="13"/>
      <c r="C813" s="11" t="str">
        <f aca="false">IF(B813="","",TEXT(B813,"yyyy-mm"))</f>
        <v/>
      </c>
      <c r="D813" s="10"/>
      <c r="E813" s="10"/>
      <c r="F813" s="10"/>
      <c r="G813" s="10"/>
      <c r="H813" s="10"/>
      <c r="I813" s="10"/>
      <c r="J813" s="10"/>
      <c r="K813" s="11" t="str">
        <f aca="false">IF(J813="","",IF(J813&gt;=9,"Promoter",IF(J813&gt;=7,"Passive","Detractor")))</f>
        <v/>
      </c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1" t="str">
        <f aca="false">IF(OR(K813="Detractor",COUNTIF(M813:Y813,"&lt;=2")&gt;0,AA813="Yes"),"ALERT","")</f>
        <v/>
      </c>
    </row>
    <row r="814" customFormat="false" ht="15" hidden="false" customHeight="false" outlineLevel="0" collapsed="false">
      <c r="A814" s="10"/>
      <c r="B814" s="13"/>
      <c r="C814" s="11" t="str">
        <f aca="false">IF(B814="","",TEXT(B814,"yyyy-mm"))</f>
        <v/>
      </c>
      <c r="D814" s="10"/>
      <c r="E814" s="10"/>
      <c r="F814" s="10"/>
      <c r="G814" s="10"/>
      <c r="H814" s="10"/>
      <c r="I814" s="10"/>
      <c r="J814" s="10"/>
      <c r="K814" s="11" t="str">
        <f aca="false">IF(J814="","",IF(J814&gt;=9,"Promoter",IF(J814&gt;=7,"Passive","Detractor")))</f>
        <v/>
      </c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1" t="str">
        <f aca="false">IF(OR(K814="Detractor",COUNTIF(M814:Y814,"&lt;=2")&gt;0,AA814="Yes"),"ALERT","")</f>
        <v/>
      </c>
    </row>
    <row r="815" customFormat="false" ht="15" hidden="false" customHeight="false" outlineLevel="0" collapsed="false">
      <c r="A815" s="10"/>
      <c r="B815" s="13"/>
      <c r="C815" s="11" t="str">
        <f aca="false">IF(B815="","",TEXT(B815,"yyyy-mm"))</f>
        <v/>
      </c>
      <c r="D815" s="10"/>
      <c r="E815" s="10"/>
      <c r="F815" s="10"/>
      <c r="G815" s="10"/>
      <c r="H815" s="10"/>
      <c r="I815" s="10"/>
      <c r="J815" s="10"/>
      <c r="K815" s="11" t="str">
        <f aca="false">IF(J815="","",IF(J815&gt;=9,"Promoter",IF(J815&gt;=7,"Passive","Detractor")))</f>
        <v/>
      </c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1" t="str">
        <f aca="false">IF(OR(K815="Detractor",COUNTIF(M815:Y815,"&lt;=2")&gt;0,AA815="Yes"),"ALERT","")</f>
        <v/>
      </c>
    </row>
    <row r="816" customFormat="false" ht="15" hidden="false" customHeight="false" outlineLevel="0" collapsed="false">
      <c r="A816" s="10"/>
      <c r="B816" s="13"/>
      <c r="C816" s="11" t="str">
        <f aca="false">IF(B816="","",TEXT(B816,"yyyy-mm"))</f>
        <v/>
      </c>
      <c r="D816" s="10"/>
      <c r="E816" s="10"/>
      <c r="F816" s="10"/>
      <c r="G816" s="10"/>
      <c r="H816" s="10"/>
      <c r="I816" s="10"/>
      <c r="J816" s="10"/>
      <c r="K816" s="11" t="str">
        <f aca="false">IF(J816="","",IF(J816&gt;=9,"Promoter",IF(J816&gt;=7,"Passive","Detractor")))</f>
        <v/>
      </c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1" t="str">
        <f aca="false">IF(OR(K816="Detractor",COUNTIF(M816:Y816,"&lt;=2")&gt;0,AA816="Yes"),"ALERT","")</f>
        <v/>
      </c>
    </row>
    <row r="817" customFormat="false" ht="15" hidden="false" customHeight="false" outlineLevel="0" collapsed="false">
      <c r="A817" s="10"/>
      <c r="B817" s="13"/>
      <c r="C817" s="11" t="str">
        <f aca="false">IF(B817="","",TEXT(B817,"yyyy-mm"))</f>
        <v/>
      </c>
      <c r="D817" s="10"/>
      <c r="E817" s="10"/>
      <c r="F817" s="10"/>
      <c r="G817" s="10"/>
      <c r="H817" s="10"/>
      <c r="I817" s="10"/>
      <c r="J817" s="10"/>
      <c r="K817" s="11" t="str">
        <f aca="false">IF(J817="","",IF(J817&gt;=9,"Promoter",IF(J817&gt;=7,"Passive","Detractor")))</f>
        <v/>
      </c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1" t="str">
        <f aca="false">IF(OR(K817="Detractor",COUNTIF(M817:Y817,"&lt;=2")&gt;0,AA817="Yes"),"ALERT","")</f>
        <v/>
      </c>
    </row>
    <row r="818" customFormat="false" ht="15" hidden="false" customHeight="false" outlineLevel="0" collapsed="false">
      <c r="A818" s="10"/>
      <c r="B818" s="13"/>
      <c r="C818" s="11" t="str">
        <f aca="false">IF(B818="","",TEXT(B818,"yyyy-mm"))</f>
        <v/>
      </c>
      <c r="D818" s="10"/>
      <c r="E818" s="10"/>
      <c r="F818" s="10"/>
      <c r="G818" s="10"/>
      <c r="H818" s="10"/>
      <c r="I818" s="10"/>
      <c r="J818" s="10"/>
      <c r="K818" s="11" t="str">
        <f aca="false">IF(J818="","",IF(J818&gt;=9,"Promoter",IF(J818&gt;=7,"Passive","Detractor")))</f>
        <v/>
      </c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1" t="str">
        <f aca="false">IF(OR(K818="Detractor",COUNTIF(M818:Y818,"&lt;=2")&gt;0,AA818="Yes"),"ALERT","")</f>
        <v/>
      </c>
    </row>
    <row r="819" customFormat="false" ht="15" hidden="false" customHeight="false" outlineLevel="0" collapsed="false">
      <c r="A819" s="10"/>
      <c r="B819" s="13"/>
      <c r="C819" s="11" t="str">
        <f aca="false">IF(B819="","",TEXT(B819,"yyyy-mm"))</f>
        <v/>
      </c>
      <c r="D819" s="10"/>
      <c r="E819" s="10"/>
      <c r="F819" s="10"/>
      <c r="G819" s="10"/>
      <c r="H819" s="10"/>
      <c r="I819" s="10"/>
      <c r="J819" s="10"/>
      <c r="K819" s="11" t="str">
        <f aca="false">IF(J819="","",IF(J819&gt;=9,"Promoter",IF(J819&gt;=7,"Passive","Detractor")))</f>
        <v/>
      </c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1" t="str">
        <f aca="false">IF(OR(K819="Detractor",COUNTIF(M819:Y819,"&lt;=2")&gt;0,AA819="Yes"),"ALERT","")</f>
        <v/>
      </c>
    </row>
    <row r="820" customFormat="false" ht="15" hidden="false" customHeight="false" outlineLevel="0" collapsed="false">
      <c r="A820" s="10"/>
      <c r="B820" s="13"/>
      <c r="C820" s="11" t="str">
        <f aca="false">IF(B820="","",TEXT(B820,"yyyy-mm"))</f>
        <v/>
      </c>
      <c r="D820" s="10"/>
      <c r="E820" s="10"/>
      <c r="F820" s="10"/>
      <c r="G820" s="10"/>
      <c r="H820" s="10"/>
      <c r="I820" s="10"/>
      <c r="J820" s="10"/>
      <c r="K820" s="11" t="str">
        <f aca="false">IF(J820="","",IF(J820&gt;=9,"Promoter",IF(J820&gt;=7,"Passive","Detractor")))</f>
        <v/>
      </c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1" t="str">
        <f aca="false">IF(OR(K820="Detractor",COUNTIF(M820:Y820,"&lt;=2")&gt;0,AA820="Yes"),"ALERT","")</f>
        <v/>
      </c>
    </row>
    <row r="821" customFormat="false" ht="15" hidden="false" customHeight="false" outlineLevel="0" collapsed="false">
      <c r="A821" s="10"/>
      <c r="B821" s="13"/>
      <c r="C821" s="11" t="str">
        <f aca="false">IF(B821="","",TEXT(B821,"yyyy-mm"))</f>
        <v/>
      </c>
      <c r="D821" s="10"/>
      <c r="E821" s="10"/>
      <c r="F821" s="10"/>
      <c r="G821" s="10"/>
      <c r="H821" s="10"/>
      <c r="I821" s="10"/>
      <c r="J821" s="10"/>
      <c r="K821" s="11" t="str">
        <f aca="false">IF(J821="","",IF(J821&gt;=9,"Promoter",IF(J821&gt;=7,"Passive","Detractor")))</f>
        <v/>
      </c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1" t="str">
        <f aca="false">IF(OR(K821="Detractor",COUNTIF(M821:Y821,"&lt;=2")&gt;0,AA821="Yes"),"ALERT","")</f>
        <v/>
      </c>
    </row>
    <row r="822" customFormat="false" ht="15" hidden="false" customHeight="false" outlineLevel="0" collapsed="false">
      <c r="A822" s="10"/>
      <c r="B822" s="13"/>
      <c r="C822" s="11" t="str">
        <f aca="false">IF(B822="","",TEXT(B822,"yyyy-mm"))</f>
        <v/>
      </c>
      <c r="D822" s="10"/>
      <c r="E822" s="10"/>
      <c r="F822" s="10"/>
      <c r="G822" s="10"/>
      <c r="H822" s="10"/>
      <c r="I822" s="10"/>
      <c r="J822" s="10"/>
      <c r="K822" s="11" t="str">
        <f aca="false">IF(J822="","",IF(J822&gt;=9,"Promoter",IF(J822&gt;=7,"Passive","Detractor")))</f>
        <v/>
      </c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1" t="str">
        <f aca="false">IF(OR(K822="Detractor",COUNTIF(M822:Y822,"&lt;=2")&gt;0,AA822="Yes"),"ALERT","")</f>
        <v/>
      </c>
    </row>
    <row r="823" customFormat="false" ht="15" hidden="false" customHeight="false" outlineLevel="0" collapsed="false">
      <c r="A823" s="10"/>
      <c r="B823" s="13"/>
      <c r="C823" s="11" t="str">
        <f aca="false">IF(B823="","",TEXT(B823,"yyyy-mm"))</f>
        <v/>
      </c>
      <c r="D823" s="10"/>
      <c r="E823" s="10"/>
      <c r="F823" s="10"/>
      <c r="G823" s="10"/>
      <c r="H823" s="10"/>
      <c r="I823" s="10"/>
      <c r="J823" s="10"/>
      <c r="K823" s="11" t="str">
        <f aca="false">IF(J823="","",IF(J823&gt;=9,"Promoter",IF(J823&gt;=7,"Passive","Detractor")))</f>
        <v/>
      </c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1" t="str">
        <f aca="false">IF(OR(K823="Detractor",COUNTIF(M823:Y823,"&lt;=2")&gt;0,AA823="Yes"),"ALERT","")</f>
        <v/>
      </c>
    </row>
    <row r="824" customFormat="false" ht="15" hidden="false" customHeight="false" outlineLevel="0" collapsed="false">
      <c r="A824" s="10"/>
      <c r="B824" s="13"/>
      <c r="C824" s="11" t="str">
        <f aca="false">IF(B824="","",TEXT(B824,"yyyy-mm"))</f>
        <v/>
      </c>
      <c r="D824" s="10"/>
      <c r="E824" s="10"/>
      <c r="F824" s="10"/>
      <c r="G824" s="10"/>
      <c r="H824" s="10"/>
      <c r="I824" s="10"/>
      <c r="J824" s="10"/>
      <c r="K824" s="11" t="str">
        <f aca="false">IF(J824="","",IF(J824&gt;=9,"Promoter",IF(J824&gt;=7,"Passive","Detractor")))</f>
        <v/>
      </c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1" t="str">
        <f aca="false">IF(OR(K824="Detractor",COUNTIF(M824:Y824,"&lt;=2")&gt;0,AA824="Yes"),"ALERT","")</f>
        <v/>
      </c>
    </row>
    <row r="825" customFormat="false" ht="15" hidden="false" customHeight="false" outlineLevel="0" collapsed="false">
      <c r="A825" s="10"/>
      <c r="B825" s="13"/>
      <c r="C825" s="11" t="str">
        <f aca="false">IF(B825="","",TEXT(B825,"yyyy-mm"))</f>
        <v/>
      </c>
      <c r="D825" s="10"/>
      <c r="E825" s="10"/>
      <c r="F825" s="10"/>
      <c r="G825" s="10"/>
      <c r="H825" s="10"/>
      <c r="I825" s="10"/>
      <c r="J825" s="10"/>
      <c r="K825" s="11" t="str">
        <f aca="false">IF(J825="","",IF(J825&gt;=9,"Promoter",IF(J825&gt;=7,"Passive","Detractor")))</f>
        <v/>
      </c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1" t="str">
        <f aca="false">IF(OR(K825="Detractor",COUNTIF(M825:Y825,"&lt;=2")&gt;0,AA825="Yes"),"ALERT","")</f>
        <v/>
      </c>
    </row>
    <row r="826" customFormat="false" ht="15" hidden="false" customHeight="false" outlineLevel="0" collapsed="false">
      <c r="A826" s="10"/>
      <c r="B826" s="13"/>
      <c r="C826" s="11" t="str">
        <f aca="false">IF(B826="","",TEXT(B826,"yyyy-mm"))</f>
        <v/>
      </c>
      <c r="D826" s="10"/>
      <c r="E826" s="10"/>
      <c r="F826" s="10"/>
      <c r="G826" s="10"/>
      <c r="H826" s="10"/>
      <c r="I826" s="10"/>
      <c r="J826" s="10"/>
      <c r="K826" s="11" t="str">
        <f aca="false">IF(J826="","",IF(J826&gt;=9,"Promoter",IF(J826&gt;=7,"Passive","Detractor")))</f>
        <v/>
      </c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1" t="str">
        <f aca="false">IF(OR(K826="Detractor",COUNTIF(M826:Y826,"&lt;=2")&gt;0,AA826="Yes"),"ALERT","")</f>
        <v/>
      </c>
    </row>
    <row r="827" customFormat="false" ht="15" hidden="false" customHeight="false" outlineLevel="0" collapsed="false">
      <c r="A827" s="10"/>
      <c r="B827" s="13"/>
      <c r="C827" s="11" t="str">
        <f aca="false">IF(B827="","",TEXT(B827,"yyyy-mm"))</f>
        <v/>
      </c>
      <c r="D827" s="10"/>
      <c r="E827" s="10"/>
      <c r="F827" s="10"/>
      <c r="G827" s="10"/>
      <c r="H827" s="10"/>
      <c r="I827" s="10"/>
      <c r="J827" s="10"/>
      <c r="K827" s="11" t="str">
        <f aca="false">IF(J827="","",IF(J827&gt;=9,"Promoter",IF(J827&gt;=7,"Passive","Detractor")))</f>
        <v/>
      </c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1" t="str">
        <f aca="false">IF(OR(K827="Detractor",COUNTIF(M827:Y827,"&lt;=2")&gt;0,AA827="Yes"),"ALERT","")</f>
        <v/>
      </c>
    </row>
    <row r="828" customFormat="false" ht="15" hidden="false" customHeight="false" outlineLevel="0" collapsed="false">
      <c r="A828" s="10"/>
      <c r="B828" s="13"/>
      <c r="C828" s="11" t="str">
        <f aca="false">IF(B828="","",TEXT(B828,"yyyy-mm"))</f>
        <v/>
      </c>
      <c r="D828" s="10"/>
      <c r="E828" s="10"/>
      <c r="F828" s="10"/>
      <c r="G828" s="10"/>
      <c r="H828" s="10"/>
      <c r="I828" s="10"/>
      <c r="J828" s="10"/>
      <c r="K828" s="11" t="str">
        <f aca="false">IF(J828="","",IF(J828&gt;=9,"Promoter",IF(J828&gt;=7,"Passive","Detractor")))</f>
        <v/>
      </c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1" t="str">
        <f aca="false">IF(OR(K828="Detractor",COUNTIF(M828:Y828,"&lt;=2")&gt;0,AA828="Yes"),"ALERT","")</f>
        <v/>
      </c>
    </row>
    <row r="829" customFormat="false" ht="15" hidden="false" customHeight="false" outlineLevel="0" collapsed="false">
      <c r="A829" s="10"/>
      <c r="B829" s="13"/>
      <c r="C829" s="11" t="str">
        <f aca="false">IF(B829="","",TEXT(B829,"yyyy-mm"))</f>
        <v/>
      </c>
      <c r="D829" s="10"/>
      <c r="E829" s="10"/>
      <c r="F829" s="10"/>
      <c r="G829" s="10"/>
      <c r="H829" s="10"/>
      <c r="I829" s="10"/>
      <c r="J829" s="10"/>
      <c r="K829" s="11" t="str">
        <f aca="false">IF(J829="","",IF(J829&gt;=9,"Promoter",IF(J829&gt;=7,"Passive","Detractor")))</f>
        <v/>
      </c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1" t="str">
        <f aca="false">IF(OR(K829="Detractor",COUNTIF(M829:Y829,"&lt;=2")&gt;0,AA829="Yes"),"ALERT","")</f>
        <v/>
      </c>
    </row>
    <row r="830" customFormat="false" ht="15" hidden="false" customHeight="false" outlineLevel="0" collapsed="false">
      <c r="A830" s="10"/>
      <c r="B830" s="13"/>
      <c r="C830" s="11" t="str">
        <f aca="false">IF(B830="","",TEXT(B830,"yyyy-mm"))</f>
        <v/>
      </c>
      <c r="D830" s="10"/>
      <c r="E830" s="10"/>
      <c r="F830" s="10"/>
      <c r="G830" s="10"/>
      <c r="H830" s="10"/>
      <c r="I830" s="10"/>
      <c r="J830" s="10"/>
      <c r="K830" s="11" t="str">
        <f aca="false">IF(J830="","",IF(J830&gt;=9,"Promoter",IF(J830&gt;=7,"Passive","Detractor")))</f>
        <v/>
      </c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1" t="str">
        <f aca="false">IF(OR(K830="Detractor",COUNTIF(M830:Y830,"&lt;=2")&gt;0,AA830="Yes"),"ALERT","")</f>
        <v/>
      </c>
    </row>
    <row r="831" customFormat="false" ht="15" hidden="false" customHeight="false" outlineLevel="0" collapsed="false">
      <c r="A831" s="10"/>
      <c r="B831" s="13"/>
      <c r="C831" s="11" t="str">
        <f aca="false">IF(B831="","",TEXT(B831,"yyyy-mm"))</f>
        <v/>
      </c>
      <c r="D831" s="10"/>
      <c r="E831" s="10"/>
      <c r="F831" s="10"/>
      <c r="G831" s="10"/>
      <c r="H831" s="10"/>
      <c r="I831" s="10"/>
      <c r="J831" s="10"/>
      <c r="K831" s="11" t="str">
        <f aca="false">IF(J831="","",IF(J831&gt;=9,"Promoter",IF(J831&gt;=7,"Passive","Detractor")))</f>
        <v/>
      </c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1" t="str">
        <f aca="false">IF(OR(K831="Detractor",COUNTIF(M831:Y831,"&lt;=2")&gt;0,AA831="Yes"),"ALERT","")</f>
        <v/>
      </c>
    </row>
    <row r="832" customFormat="false" ht="15" hidden="false" customHeight="false" outlineLevel="0" collapsed="false">
      <c r="A832" s="10"/>
      <c r="B832" s="13"/>
      <c r="C832" s="11" t="str">
        <f aca="false">IF(B832="","",TEXT(B832,"yyyy-mm"))</f>
        <v/>
      </c>
      <c r="D832" s="10"/>
      <c r="E832" s="10"/>
      <c r="F832" s="10"/>
      <c r="G832" s="10"/>
      <c r="H832" s="10"/>
      <c r="I832" s="10"/>
      <c r="J832" s="10"/>
      <c r="K832" s="11" t="str">
        <f aca="false">IF(J832="","",IF(J832&gt;=9,"Promoter",IF(J832&gt;=7,"Passive","Detractor")))</f>
        <v/>
      </c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1" t="str">
        <f aca="false">IF(OR(K832="Detractor",COUNTIF(M832:Y832,"&lt;=2")&gt;0,AA832="Yes"),"ALERT","")</f>
        <v/>
      </c>
    </row>
    <row r="833" customFormat="false" ht="15" hidden="false" customHeight="false" outlineLevel="0" collapsed="false">
      <c r="A833" s="10"/>
      <c r="B833" s="13"/>
      <c r="C833" s="11" t="str">
        <f aca="false">IF(B833="","",TEXT(B833,"yyyy-mm"))</f>
        <v/>
      </c>
      <c r="D833" s="10"/>
      <c r="E833" s="10"/>
      <c r="F833" s="10"/>
      <c r="G833" s="10"/>
      <c r="H833" s="10"/>
      <c r="I833" s="10"/>
      <c r="J833" s="10"/>
      <c r="K833" s="11" t="str">
        <f aca="false">IF(J833="","",IF(J833&gt;=9,"Promoter",IF(J833&gt;=7,"Passive","Detractor")))</f>
        <v/>
      </c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1" t="str">
        <f aca="false">IF(OR(K833="Detractor",COUNTIF(M833:Y833,"&lt;=2")&gt;0,AA833="Yes"),"ALERT","")</f>
        <v/>
      </c>
    </row>
    <row r="834" customFormat="false" ht="15" hidden="false" customHeight="false" outlineLevel="0" collapsed="false">
      <c r="A834" s="10"/>
      <c r="B834" s="13"/>
      <c r="C834" s="11" t="str">
        <f aca="false">IF(B834="","",TEXT(B834,"yyyy-mm"))</f>
        <v/>
      </c>
      <c r="D834" s="10"/>
      <c r="E834" s="10"/>
      <c r="F834" s="10"/>
      <c r="G834" s="10"/>
      <c r="H834" s="10"/>
      <c r="I834" s="10"/>
      <c r="J834" s="10"/>
      <c r="K834" s="11" t="str">
        <f aca="false">IF(J834="","",IF(J834&gt;=9,"Promoter",IF(J834&gt;=7,"Passive","Detractor")))</f>
        <v/>
      </c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1" t="str">
        <f aca="false">IF(OR(K834="Detractor",COUNTIF(M834:Y834,"&lt;=2")&gt;0,AA834="Yes"),"ALERT","")</f>
        <v/>
      </c>
    </row>
    <row r="835" customFormat="false" ht="15" hidden="false" customHeight="false" outlineLevel="0" collapsed="false">
      <c r="A835" s="10"/>
      <c r="B835" s="13"/>
      <c r="C835" s="11" t="str">
        <f aca="false">IF(B835="","",TEXT(B835,"yyyy-mm"))</f>
        <v/>
      </c>
      <c r="D835" s="10"/>
      <c r="E835" s="10"/>
      <c r="F835" s="10"/>
      <c r="G835" s="10"/>
      <c r="H835" s="10"/>
      <c r="I835" s="10"/>
      <c r="J835" s="10"/>
      <c r="K835" s="11" t="str">
        <f aca="false">IF(J835="","",IF(J835&gt;=9,"Promoter",IF(J835&gt;=7,"Passive","Detractor")))</f>
        <v/>
      </c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1" t="str">
        <f aca="false">IF(OR(K835="Detractor",COUNTIF(M835:Y835,"&lt;=2")&gt;0,AA835="Yes"),"ALERT","")</f>
        <v/>
      </c>
    </row>
    <row r="836" customFormat="false" ht="15" hidden="false" customHeight="false" outlineLevel="0" collapsed="false">
      <c r="A836" s="10"/>
      <c r="B836" s="13"/>
      <c r="C836" s="11" t="str">
        <f aca="false">IF(B836="","",TEXT(B836,"yyyy-mm"))</f>
        <v/>
      </c>
      <c r="D836" s="10"/>
      <c r="E836" s="10"/>
      <c r="F836" s="10"/>
      <c r="G836" s="10"/>
      <c r="H836" s="10"/>
      <c r="I836" s="10"/>
      <c r="J836" s="10"/>
      <c r="K836" s="11" t="str">
        <f aca="false">IF(J836="","",IF(J836&gt;=9,"Promoter",IF(J836&gt;=7,"Passive","Detractor")))</f>
        <v/>
      </c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1" t="str">
        <f aca="false">IF(OR(K836="Detractor",COUNTIF(M836:Y836,"&lt;=2")&gt;0,AA836="Yes"),"ALERT","")</f>
        <v/>
      </c>
    </row>
    <row r="837" customFormat="false" ht="15" hidden="false" customHeight="false" outlineLevel="0" collapsed="false">
      <c r="A837" s="10"/>
      <c r="B837" s="13"/>
      <c r="C837" s="11" t="str">
        <f aca="false">IF(B837="","",TEXT(B837,"yyyy-mm"))</f>
        <v/>
      </c>
      <c r="D837" s="10"/>
      <c r="E837" s="10"/>
      <c r="F837" s="10"/>
      <c r="G837" s="10"/>
      <c r="H837" s="10"/>
      <c r="I837" s="10"/>
      <c r="J837" s="10"/>
      <c r="K837" s="11" t="str">
        <f aca="false">IF(J837="","",IF(J837&gt;=9,"Promoter",IF(J837&gt;=7,"Passive","Detractor")))</f>
        <v/>
      </c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1" t="str">
        <f aca="false">IF(OR(K837="Detractor",COUNTIF(M837:Y837,"&lt;=2")&gt;0,AA837="Yes"),"ALERT","")</f>
        <v/>
      </c>
    </row>
    <row r="838" customFormat="false" ht="15" hidden="false" customHeight="false" outlineLevel="0" collapsed="false">
      <c r="A838" s="10"/>
      <c r="B838" s="13"/>
      <c r="C838" s="11" t="str">
        <f aca="false">IF(B838="","",TEXT(B838,"yyyy-mm"))</f>
        <v/>
      </c>
      <c r="D838" s="10"/>
      <c r="E838" s="10"/>
      <c r="F838" s="10"/>
      <c r="G838" s="10"/>
      <c r="H838" s="10"/>
      <c r="I838" s="10"/>
      <c r="J838" s="10"/>
      <c r="K838" s="11" t="str">
        <f aca="false">IF(J838="","",IF(J838&gt;=9,"Promoter",IF(J838&gt;=7,"Passive","Detractor")))</f>
        <v/>
      </c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1" t="str">
        <f aca="false">IF(OR(K838="Detractor",COUNTIF(M838:Y838,"&lt;=2")&gt;0,AA838="Yes"),"ALERT","")</f>
        <v/>
      </c>
    </row>
    <row r="839" customFormat="false" ht="15" hidden="false" customHeight="false" outlineLevel="0" collapsed="false">
      <c r="A839" s="10"/>
      <c r="B839" s="13"/>
      <c r="C839" s="11" t="str">
        <f aca="false">IF(B839="","",TEXT(B839,"yyyy-mm"))</f>
        <v/>
      </c>
      <c r="D839" s="10"/>
      <c r="E839" s="10"/>
      <c r="F839" s="10"/>
      <c r="G839" s="10"/>
      <c r="H839" s="10"/>
      <c r="I839" s="10"/>
      <c r="J839" s="10"/>
      <c r="K839" s="11" t="str">
        <f aca="false">IF(J839="","",IF(J839&gt;=9,"Promoter",IF(J839&gt;=7,"Passive","Detractor")))</f>
        <v/>
      </c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1" t="str">
        <f aca="false">IF(OR(K839="Detractor",COUNTIF(M839:Y839,"&lt;=2")&gt;0,AA839="Yes"),"ALERT","")</f>
        <v/>
      </c>
    </row>
    <row r="840" customFormat="false" ht="15" hidden="false" customHeight="false" outlineLevel="0" collapsed="false">
      <c r="A840" s="10"/>
      <c r="B840" s="13"/>
      <c r="C840" s="11" t="str">
        <f aca="false">IF(B840="","",TEXT(B840,"yyyy-mm"))</f>
        <v/>
      </c>
      <c r="D840" s="10"/>
      <c r="E840" s="10"/>
      <c r="F840" s="10"/>
      <c r="G840" s="10"/>
      <c r="H840" s="10"/>
      <c r="I840" s="10"/>
      <c r="J840" s="10"/>
      <c r="K840" s="11" t="str">
        <f aca="false">IF(J840="","",IF(J840&gt;=9,"Promoter",IF(J840&gt;=7,"Passive","Detractor")))</f>
        <v/>
      </c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1" t="str">
        <f aca="false">IF(OR(K840="Detractor",COUNTIF(M840:Y840,"&lt;=2")&gt;0,AA840="Yes"),"ALERT","")</f>
        <v/>
      </c>
    </row>
    <row r="841" customFormat="false" ht="15" hidden="false" customHeight="false" outlineLevel="0" collapsed="false">
      <c r="A841" s="10"/>
      <c r="B841" s="13"/>
      <c r="C841" s="11" t="str">
        <f aca="false">IF(B841="","",TEXT(B841,"yyyy-mm"))</f>
        <v/>
      </c>
      <c r="D841" s="10"/>
      <c r="E841" s="10"/>
      <c r="F841" s="10"/>
      <c r="G841" s="10"/>
      <c r="H841" s="10"/>
      <c r="I841" s="10"/>
      <c r="J841" s="10"/>
      <c r="K841" s="11" t="str">
        <f aca="false">IF(J841="","",IF(J841&gt;=9,"Promoter",IF(J841&gt;=7,"Passive","Detractor")))</f>
        <v/>
      </c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1" t="str">
        <f aca="false">IF(OR(K841="Detractor",COUNTIF(M841:Y841,"&lt;=2")&gt;0,AA841="Yes"),"ALERT","")</f>
        <v/>
      </c>
    </row>
    <row r="842" customFormat="false" ht="15" hidden="false" customHeight="false" outlineLevel="0" collapsed="false">
      <c r="A842" s="10"/>
      <c r="B842" s="13"/>
      <c r="C842" s="11" t="str">
        <f aca="false">IF(B842="","",TEXT(B842,"yyyy-mm"))</f>
        <v/>
      </c>
      <c r="D842" s="10"/>
      <c r="E842" s="10"/>
      <c r="F842" s="10"/>
      <c r="G842" s="10"/>
      <c r="H842" s="10"/>
      <c r="I842" s="10"/>
      <c r="J842" s="10"/>
      <c r="K842" s="11" t="str">
        <f aca="false">IF(J842="","",IF(J842&gt;=9,"Promoter",IF(J842&gt;=7,"Passive","Detractor")))</f>
        <v/>
      </c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1" t="str">
        <f aca="false">IF(OR(K842="Detractor",COUNTIF(M842:Y842,"&lt;=2")&gt;0,AA842="Yes"),"ALERT","")</f>
        <v/>
      </c>
    </row>
    <row r="843" customFormat="false" ht="15" hidden="false" customHeight="false" outlineLevel="0" collapsed="false">
      <c r="A843" s="10"/>
      <c r="B843" s="13"/>
      <c r="C843" s="11" t="str">
        <f aca="false">IF(B843="","",TEXT(B843,"yyyy-mm"))</f>
        <v/>
      </c>
      <c r="D843" s="10"/>
      <c r="E843" s="10"/>
      <c r="F843" s="10"/>
      <c r="G843" s="10"/>
      <c r="H843" s="10"/>
      <c r="I843" s="10"/>
      <c r="J843" s="10"/>
      <c r="K843" s="11" t="str">
        <f aca="false">IF(J843="","",IF(J843&gt;=9,"Promoter",IF(J843&gt;=7,"Passive","Detractor")))</f>
        <v/>
      </c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1" t="str">
        <f aca="false">IF(OR(K843="Detractor",COUNTIF(M843:Y843,"&lt;=2")&gt;0,AA843="Yes"),"ALERT","")</f>
        <v/>
      </c>
    </row>
    <row r="844" customFormat="false" ht="15" hidden="false" customHeight="false" outlineLevel="0" collapsed="false">
      <c r="A844" s="10"/>
      <c r="B844" s="13"/>
      <c r="C844" s="11" t="str">
        <f aca="false">IF(B844="","",TEXT(B844,"yyyy-mm"))</f>
        <v/>
      </c>
      <c r="D844" s="10"/>
      <c r="E844" s="10"/>
      <c r="F844" s="10"/>
      <c r="G844" s="10"/>
      <c r="H844" s="10"/>
      <c r="I844" s="10"/>
      <c r="J844" s="10"/>
      <c r="K844" s="11" t="str">
        <f aca="false">IF(J844="","",IF(J844&gt;=9,"Promoter",IF(J844&gt;=7,"Passive","Detractor")))</f>
        <v/>
      </c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1" t="str">
        <f aca="false">IF(OR(K844="Detractor",COUNTIF(M844:Y844,"&lt;=2")&gt;0,AA844="Yes"),"ALERT","")</f>
        <v/>
      </c>
    </row>
    <row r="845" customFormat="false" ht="15" hidden="false" customHeight="false" outlineLevel="0" collapsed="false">
      <c r="A845" s="10"/>
      <c r="B845" s="13"/>
      <c r="C845" s="11" t="str">
        <f aca="false">IF(B845="","",TEXT(B845,"yyyy-mm"))</f>
        <v/>
      </c>
      <c r="D845" s="10"/>
      <c r="E845" s="10"/>
      <c r="F845" s="10"/>
      <c r="G845" s="10"/>
      <c r="H845" s="10"/>
      <c r="I845" s="10"/>
      <c r="J845" s="10"/>
      <c r="K845" s="11" t="str">
        <f aca="false">IF(J845="","",IF(J845&gt;=9,"Promoter",IF(J845&gt;=7,"Passive","Detractor")))</f>
        <v/>
      </c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1" t="str">
        <f aca="false">IF(OR(K845="Detractor",COUNTIF(M845:Y845,"&lt;=2")&gt;0,AA845="Yes"),"ALERT","")</f>
        <v/>
      </c>
    </row>
    <row r="846" customFormat="false" ht="15" hidden="false" customHeight="false" outlineLevel="0" collapsed="false">
      <c r="A846" s="10"/>
      <c r="B846" s="13"/>
      <c r="C846" s="11" t="str">
        <f aca="false">IF(B846="","",TEXT(B846,"yyyy-mm"))</f>
        <v/>
      </c>
      <c r="D846" s="10"/>
      <c r="E846" s="10"/>
      <c r="F846" s="10"/>
      <c r="G846" s="10"/>
      <c r="H846" s="10"/>
      <c r="I846" s="10"/>
      <c r="J846" s="10"/>
      <c r="K846" s="11" t="str">
        <f aca="false">IF(J846="","",IF(J846&gt;=9,"Promoter",IF(J846&gt;=7,"Passive","Detractor")))</f>
        <v/>
      </c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1" t="str">
        <f aca="false">IF(OR(K846="Detractor",COUNTIF(M846:Y846,"&lt;=2")&gt;0,AA846="Yes"),"ALERT","")</f>
        <v/>
      </c>
    </row>
    <row r="847" customFormat="false" ht="15" hidden="false" customHeight="false" outlineLevel="0" collapsed="false">
      <c r="A847" s="10"/>
      <c r="B847" s="13"/>
      <c r="C847" s="11" t="str">
        <f aca="false">IF(B847="","",TEXT(B847,"yyyy-mm"))</f>
        <v/>
      </c>
      <c r="D847" s="10"/>
      <c r="E847" s="10"/>
      <c r="F847" s="10"/>
      <c r="G847" s="10"/>
      <c r="H847" s="10"/>
      <c r="I847" s="10"/>
      <c r="J847" s="10"/>
      <c r="K847" s="11" t="str">
        <f aca="false">IF(J847="","",IF(J847&gt;=9,"Promoter",IF(J847&gt;=7,"Passive","Detractor")))</f>
        <v/>
      </c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1" t="str">
        <f aca="false">IF(OR(K847="Detractor",COUNTIF(M847:Y847,"&lt;=2")&gt;0,AA847="Yes"),"ALERT","")</f>
        <v/>
      </c>
    </row>
    <row r="848" customFormat="false" ht="15" hidden="false" customHeight="false" outlineLevel="0" collapsed="false">
      <c r="A848" s="10"/>
      <c r="B848" s="13"/>
      <c r="C848" s="11" t="str">
        <f aca="false">IF(B848="","",TEXT(B848,"yyyy-mm"))</f>
        <v/>
      </c>
      <c r="D848" s="10"/>
      <c r="E848" s="10"/>
      <c r="F848" s="10"/>
      <c r="G848" s="10"/>
      <c r="H848" s="10"/>
      <c r="I848" s="10"/>
      <c r="J848" s="10"/>
      <c r="K848" s="11" t="str">
        <f aca="false">IF(J848="","",IF(J848&gt;=9,"Promoter",IF(J848&gt;=7,"Passive","Detractor")))</f>
        <v/>
      </c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1" t="str">
        <f aca="false">IF(OR(K848="Detractor",COUNTIF(M848:Y848,"&lt;=2")&gt;0,AA848="Yes"),"ALERT","")</f>
        <v/>
      </c>
    </row>
    <row r="849" customFormat="false" ht="15" hidden="false" customHeight="false" outlineLevel="0" collapsed="false">
      <c r="A849" s="10"/>
      <c r="B849" s="13"/>
      <c r="C849" s="11" t="str">
        <f aca="false">IF(B849="","",TEXT(B849,"yyyy-mm"))</f>
        <v/>
      </c>
      <c r="D849" s="10"/>
      <c r="E849" s="10"/>
      <c r="F849" s="10"/>
      <c r="G849" s="10"/>
      <c r="H849" s="10"/>
      <c r="I849" s="10"/>
      <c r="J849" s="10"/>
      <c r="K849" s="11" t="str">
        <f aca="false">IF(J849="","",IF(J849&gt;=9,"Promoter",IF(J849&gt;=7,"Passive","Detractor")))</f>
        <v/>
      </c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1" t="str">
        <f aca="false">IF(OR(K849="Detractor",COUNTIF(M849:Y849,"&lt;=2")&gt;0,AA849="Yes"),"ALERT","")</f>
        <v/>
      </c>
    </row>
    <row r="850" customFormat="false" ht="15" hidden="false" customHeight="false" outlineLevel="0" collapsed="false">
      <c r="A850" s="10"/>
      <c r="B850" s="13"/>
      <c r="C850" s="11" t="str">
        <f aca="false">IF(B850="","",TEXT(B850,"yyyy-mm"))</f>
        <v/>
      </c>
      <c r="D850" s="10"/>
      <c r="E850" s="10"/>
      <c r="F850" s="10"/>
      <c r="G850" s="10"/>
      <c r="H850" s="10"/>
      <c r="I850" s="10"/>
      <c r="J850" s="10"/>
      <c r="K850" s="11" t="str">
        <f aca="false">IF(J850="","",IF(J850&gt;=9,"Promoter",IF(J850&gt;=7,"Passive","Detractor")))</f>
        <v/>
      </c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1" t="str">
        <f aca="false">IF(OR(K850="Detractor",COUNTIF(M850:Y850,"&lt;=2")&gt;0,AA850="Yes"),"ALERT","")</f>
        <v/>
      </c>
    </row>
    <row r="851" customFormat="false" ht="15" hidden="false" customHeight="false" outlineLevel="0" collapsed="false">
      <c r="A851" s="10"/>
      <c r="B851" s="13"/>
      <c r="C851" s="11" t="str">
        <f aca="false">IF(B851="","",TEXT(B851,"yyyy-mm"))</f>
        <v/>
      </c>
      <c r="D851" s="10"/>
      <c r="E851" s="10"/>
      <c r="F851" s="10"/>
      <c r="G851" s="10"/>
      <c r="H851" s="10"/>
      <c r="I851" s="10"/>
      <c r="J851" s="10"/>
      <c r="K851" s="11" t="str">
        <f aca="false">IF(J851="","",IF(J851&gt;=9,"Promoter",IF(J851&gt;=7,"Passive","Detractor")))</f>
        <v/>
      </c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1" t="str">
        <f aca="false">IF(OR(K851="Detractor",COUNTIF(M851:Y851,"&lt;=2")&gt;0,AA851="Yes"),"ALERT","")</f>
        <v/>
      </c>
    </row>
    <row r="852" customFormat="false" ht="15" hidden="false" customHeight="false" outlineLevel="0" collapsed="false">
      <c r="A852" s="10"/>
      <c r="B852" s="13"/>
      <c r="C852" s="11" t="str">
        <f aca="false">IF(B852="","",TEXT(B852,"yyyy-mm"))</f>
        <v/>
      </c>
      <c r="D852" s="10"/>
      <c r="E852" s="10"/>
      <c r="F852" s="10"/>
      <c r="G852" s="10"/>
      <c r="H852" s="10"/>
      <c r="I852" s="10"/>
      <c r="J852" s="10"/>
      <c r="K852" s="11" t="str">
        <f aca="false">IF(J852="","",IF(J852&gt;=9,"Promoter",IF(J852&gt;=7,"Passive","Detractor")))</f>
        <v/>
      </c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1" t="str">
        <f aca="false">IF(OR(K852="Detractor",COUNTIF(M852:Y852,"&lt;=2")&gt;0,AA852="Yes"),"ALERT","")</f>
        <v/>
      </c>
    </row>
    <row r="853" customFormat="false" ht="15" hidden="false" customHeight="false" outlineLevel="0" collapsed="false">
      <c r="A853" s="10"/>
      <c r="B853" s="13"/>
      <c r="C853" s="11" t="str">
        <f aca="false">IF(B853="","",TEXT(B853,"yyyy-mm"))</f>
        <v/>
      </c>
      <c r="D853" s="10"/>
      <c r="E853" s="10"/>
      <c r="F853" s="10"/>
      <c r="G853" s="10"/>
      <c r="H853" s="10"/>
      <c r="I853" s="10"/>
      <c r="J853" s="10"/>
      <c r="K853" s="11" t="str">
        <f aca="false">IF(J853="","",IF(J853&gt;=9,"Promoter",IF(J853&gt;=7,"Passive","Detractor")))</f>
        <v/>
      </c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1" t="str">
        <f aca="false">IF(OR(K853="Detractor",COUNTIF(M853:Y853,"&lt;=2")&gt;0,AA853="Yes"),"ALERT","")</f>
        <v/>
      </c>
    </row>
    <row r="854" customFormat="false" ht="15" hidden="false" customHeight="false" outlineLevel="0" collapsed="false">
      <c r="A854" s="10"/>
      <c r="B854" s="13"/>
      <c r="C854" s="11" t="str">
        <f aca="false">IF(B854="","",TEXT(B854,"yyyy-mm"))</f>
        <v/>
      </c>
      <c r="D854" s="10"/>
      <c r="E854" s="10"/>
      <c r="F854" s="10"/>
      <c r="G854" s="10"/>
      <c r="H854" s="10"/>
      <c r="I854" s="10"/>
      <c r="J854" s="10"/>
      <c r="K854" s="11" t="str">
        <f aca="false">IF(J854="","",IF(J854&gt;=9,"Promoter",IF(J854&gt;=7,"Passive","Detractor")))</f>
        <v/>
      </c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1" t="str">
        <f aca="false">IF(OR(K854="Detractor",COUNTIF(M854:Y854,"&lt;=2")&gt;0,AA854="Yes"),"ALERT","")</f>
        <v/>
      </c>
    </row>
    <row r="855" customFormat="false" ht="15" hidden="false" customHeight="false" outlineLevel="0" collapsed="false">
      <c r="A855" s="10"/>
      <c r="B855" s="13"/>
      <c r="C855" s="11" t="str">
        <f aca="false">IF(B855="","",TEXT(B855,"yyyy-mm"))</f>
        <v/>
      </c>
      <c r="D855" s="10"/>
      <c r="E855" s="10"/>
      <c r="F855" s="10"/>
      <c r="G855" s="10"/>
      <c r="H855" s="10"/>
      <c r="I855" s="10"/>
      <c r="J855" s="10"/>
      <c r="K855" s="11" t="str">
        <f aca="false">IF(J855="","",IF(J855&gt;=9,"Promoter",IF(J855&gt;=7,"Passive","Detractor")))</f>
        <v/>
      </c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1" t="str">
        <f aca="false">IF(OR(K855="Detractor",COUNTIF(M855:Y855,"&lt;=2")&gt;0,AA855="Yes"),"ALERT","")</f>
        <v/>
      </c>
    </row>
    <row r="856" customFormat="false" ht="15" hidden="false" customHeight="false" outlineLevel="0" collapsed="false">
      <c r="A856" s="10"/>
      <c r="B856" s="13"/>
      <c r="C856" s="11" t="str">
        <f aca="false">IF(B856="","",TEXT(B856,"yyyy-mm"))</f>
        <v/>
      </c>
      <c r="D856" s="10"/>
      <c r="E856" s="10"/>
      <c r="F856" s="10"/>
      <c r="G856" s="10"/>
      <c r="H856" s="10"/>
      <c r="I856" s="10"/>
      <c r="J856" s="10"/>
      <c r="K856" s="11" t="str">
        <f aca="false">IF(J856="","",IF(J856&gt;=9,"Promoter",IF(J856&gt;=7,"Passive","Detractor")))</f>
        <v/>
      </c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1" t="str">
        <f aca="false">IF(OR(K856="Detractor",COUNTIF(M856:Y856,"&lt;=2")&gt;0,AA856="Yes"),"ALERT","")</f>
        <v/>
      </c>
    </row>
    <row r="857" customFormat="false" ht="15" hidden="false" customHeight="false" outlineLevel="0" collapsed="false">
      <c r="A857" s="10"/>
      <c r="B857" s="13"/>
      <c r="C857" s="11" t="str">
        <f aca="false">IF(B857="","",TEXT(B857,"yyyy-mm"))</f>
        <v/>
      </c>
      <c r="D857" s="10"/>
      <c r="E857" s="10"/>
      <c r="F857" s="10"/>
      <c r="G857" s="10"/>
      <c r="H857" s="10"/>
      <c r="I857" s="10"/>
      <c r="J857" s="10"/>
      <c r="K857" s="11" t="str">
        <f aca="false">IF(J857="","",IF(J857&gt;=9,"Promoter",IF(J857&gt;=7,"Passive","Detractor")))</f>
        <v/>
      </c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1" t="str">
        <f aca="false">IF(OR(K857="Detractor",COUNTIF(M857:Y857,"&lt;=2")&gt;0,AA857="Yes"),"ALERT","")</f>
        <v/>
      </c>
    </row>
    <row r="858" customFormat="false" ht="15" hidden="false" customHeight="false" outlineLevel="0" collapsed="false">
      <c r="A858" s="10"/>
      <c r="B858" s="13"/>
      <c r="C858" s="11" t="str">
        <f aca="false">IF(B858="","",TEXT(B858,"yyyy-mm"))</f>
        <v/>
      </c>
      <c r="D858" s="10"/>
      <c r="E858" s="10"/>
      <c r="F858" s="10"/>
      <c r="G858" s="10"/>
      <c r="H858" s="10"/>
      <c r="I858" s="10"/>
      <c r="J858" s="10"/>
      <c r="K858" s="11" t="str">
        <f aca="false">IF(J858="","",IF(J858&gt;=9,"Promoter",IF(J858&gt;=7,"Passive","Detractor")))</f>
        <v/>
      </c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1" t="str">
        <f aca="false">IF(OR(K858="Detractor",COUNTIF(M858:Y858,"&lt;=2")&gt;0,AA858="Yes"),"ALERT","")</f>
        <v/>
      </c>
    </row>
    <row r="859" customFormat="false" ht="15" hidden="false" customHeight="false" outlineLevel="0" collapsed="false">
      <c r="A859" s="10"/>
      <c r="B859" s="13"/>
      <c r="C859" s="11" t="str">
        <f aca="false">IF(B859="","",TEXT(B859,"yyyy-mm"))</f>
        <v/>
      </c>
      <c r="D859" s="10"/>
      <c r="E859" s="10"/>
      <c r="F859" s="10"/>
      <c r="G859" s="10"/>
      <c r="H859" s="10"/>
      <c r="I859" s="10"/>
      <c r="J859" s="10"/>
      <c r="K859" s="11" t="str">
        <f aca="false">IF(J859="","",IF(J859&gt;=9,"Promoter",IF(J859&gt;=7,"Passive","Detractor")))</f>
        <v/>
      </c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1" t="str">
        <f aca="false">IF(OR(K859="Detractor",COUNTIF(M859:Y859,"&lt;=2")&gt;0,AA859="Yes"),"ALERT","")</f>
        <v/>
      </c>
    </row>
    <row r="860" customFormat="false" ht="15" hidden="false" customHeight="false" outlineLevel="0" collapsed="false">
      <c r="A860" s="10"/>
      <c r="B860" s="13"/>
      <c r="C860" s="11" t="str">
        <f aca="false">IF(B860="","",TEXT(B860,"yyyy-mm"))</f>
        <v/>
      </c>
      <c r="D860" s="10"/>
      <c r="E860" s="10"/>
      <c r="F860" s="10"/>
      <c r="G860" s="10"/>
      <c r="H860" s="10"/>
      <c r="I860" s="10"/>
      <c r="J860" s="10"/>
      <c r="K860" s="11" t="str">
        <f aca="false">IF(J860="","",IF(J860&gt;=9,"Promoter",IF(J860&gt;=7,"Passive","Detractor")))</f>
        <v/>
      </c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1" t="str">
        <f aca="false">IF(OR(K860="Detractor",COUNTIF(M860:Y860,"&lt;=2")&gt;0,AA860="Yes"),"ALERT","")</f>
        <v/>
      </c>
    </row>
    <row r="861" customFormat="false" ht="15" hidden="false" customHeight="false" outlineLevel="0" collapsed="false">
      <c r="A861" s="10"/>
      <c r="B861" s="13"/>
      <c r="C861" s="11" t="str">
        <f aca="false">IF(B861="","",TEXT(B861,"yyyy-mm"))</f>
        <v/>
      </c>
      <c r="D861" s="10"/>
      <c r="E861" s="10"/>
      <c r="F861" s="10"/>
      <c r="G861" s="10"/>
      <c r="H861" s="10"/>
      <c r="I861" s="10"/>
      <c r="J861" s="10"/>
      <c r="K861" s="11" t="str">
        <f aca="false">IF(J861="","",IF(J861&gt;=9,"Promoter",IF(J861&gt;=7,"Passive","Detractor")))</f>
        <v/>
      </c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1" t="str">
        <f aca="false">IF(OR(K861="Detractor",COUNTIF(M861:Y861,"&lt;=2")&gt;0,AA861="Yes"),"ALERT","")</f>
        <v/>
      </c>
    </row>
    <row r="862" customFormat="false" ht="15" hidden="false" customHeight="false" outlineLevel="0" collapsed="false">
      <c r="A862" s="10"/>
      <c r="B862" s="13"/>
      <c r="C862" s="11" t="str">
        <f aca="false">IF(B862="","",TEXT(B862,"yyyy-mm"))</f>
        <v/>
      </c>
      <c r="D862" s="10"/>
      <c r="E862" s="10"/>
      <c r="F862" s="10"/>
      <c r="G862" s="10"/>
      <c r="H862" s="10"/>
      <c r="I862" s="10"/>
      <c r="J862" s="10"/>
      <c r="K862" s="11" t="str">
        <f aca="false">IF(J862="","",IF(J862&gt;=9,"Promoter",IF(J862&gt;=7,"Passive","Detractor")))</f>
        <v/>
      </c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1" t="str">
        <f aca="false">IF(OR(K862="Detractor",COUNTIF(M862:Y862,"&lt;=2")&gt;0,AA862="Yes"),"ALERT","")</f>
        <v/>
      </c>
    </row>
    <row r="863" customFormat="false" ht="15" hidden="false" customHeight="false" outlineLevel="0" collapsed="false">
      <c r="A863" s="10"/>
      <c r="B863" s="13"/>
      <c r="C863" s="11" t="str">
        <f aca="false">IF(B863="","",TEXT(B863,"yyyy-mm"))</f>
        <v/>
      </c>
      <c r="D863" s="10"/>
      <c r="E863" s="10"/>
      <c r="F863" s="10"/>
      <c r="G863" s="10"/>
      <c r="H863" s="10"/>
      <c r="I863" s="10"/>
      <c r="J863" s="10"/>
      <c r="K863" s="11" t="str">
        <f aca="false">IF(J863="","",IF(J863&gt;=9,"Promoter",IF(J863&gt;=7,"Passive","Detractor")))</f>
        <v/>
      </c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1" t="str">
        <f aca="false">IF(OR(K863="Detractor",COUNTIF(M863:Y863,"&lt;=2")&gt;0,AA863="Yes"),"ALERT","")</f>
        <v/>
      </c>
    </row>
    <row r="864" customFormat="false" ht="15" hidden="false" customHeight="false" outlineLevel="0" collapsed="false">
      <c r="A864" s="10"/>
      <c r="B864" s="13"/>
      <c r="C864" s="11" t="str">
        <f aca="false">IF(B864="","",TEXT(B864,"yyyy-mm"))</f>
        <v/>
      </c>
      <c r="D864" s="10"/>
      <c r="E864" s="10"/>
      <c r="F864" s="10"/>
      <c r="G864" s="10"/>
      <c r="H864" s="10"/>
      <c r="I864" s="10"/>
      <c r="J864" s="10"/>
      <c r="K864" s="11" t="str">
        <f aca="false">IF(J864="","",IF(J864&gt;=9,"Promoter",IF(J864&gt;=7,"Passive","Detractor")))</f>
        <v/>
      </c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1" t="str">
        <f aca="false">IF(OR(K864="Detractor",COUNTIF(M864:Y864,"&lt;=2")&gt;0,AA864="Yes"),"ALERT","")</f>
        <v/>
      </c>
    </row>
    <row r="865" customFormat="false" ht="15" hidden="false" customHeight="false" outlineLevel="0" collapsed="false">
      <c r="A865" s="10"/>
      <c r="B865" s="13"/>
      <c r="C865" s="11" t="str">
        <f aca="false">IF(B865="","",TEXT(B865,"yyyy-mm"))</f>
        <v/>
      </c>
      <c r="D865" s="10"/>
      <c r="E865" s="10"/>
      <c r="F865" s="10"/>
      <c r="G865" s="10"/>
      <c r="H865" s="10"/>
      <c r="I865" s="10"/>
      <c r="J865" s="10"/>
      <c r="K865" s="11" t="str">
        <f aca="false">IF(J865="","",IF(J865&gt;=9,"Promoter",IF(J865&gt;=7,"Passive","Detractor")))</f>
        <v/>
      </c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1" t="str">
        <f aca="false">IF(OR(K865="Detractor",COUNTIF(M865:Y865,"&lt;=2")&gt;0,AA865="Yes"),"ALERT","")</f>
        <v/>
      </c>
    </row>
    <row r="866" customFormat="false" ht="15" hidden="false" customHeight="false" outlineLevel="0" collapsed="false">
      <c r="A866" s="10"/>
      <c r="B866" s="13"/>
      <c r="C866" s="11" t="str">
        <f aca="false">IF(B866="","",TEXT(B866,"yyyy-mm"))</f>
        <v/>
      </c>
      <c r="D866" s="10"/>
      <c r="E866" s="10"/>
      <c r="F866" s="10"/>
      <c r="G866" s="10"/>
      <c r="H866" s="10"/>
      <c r="I866" s="10"/>
      <c r="J866" s="10"/>
      <c r="K866" s="11" t="str">
        <f aca="false">IF(J866="","",IF(J866&gt;=9,"Promoter",IF(J866&gt;=7,"Passive","Detractor")))</f>
        <v/>
      </c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1" t="str">
        <f aca="false">IF(OR(K866="Detractor",COUNTIF(M866:Y866,"&lt;=2")&gt;0,AA866="Yes"),"ALERT","")</f>
        <v/>
      </c>
    </row>
    <row r="867" customFormat="false" ht="15" hidden="false" customHeight="false" outlineLevel="0" collapsed="false">
      <c r="A867" s="10"/>
      <c r="B867" s="13"/>
      <c r="C867" s="11" t="str">
        <f aca="false">IF(B867="","",TEXT(B867,"yyyy-mm"))</f>
        <v/>
      </c>
      <c r="D867" s="10"/>
      <c r="E867" s="10"/>
      <c r="F867" s="10"/>
      <c r="G867" s="10"/>
      <c r="H867" s="10"/>
      <c r="I867" s="10"/>
      <c r="J867" s="10"/>
      <c r="K867" s="11" t="str">
        <f aca="false">IF(J867="","",IF(J867&gt;=9,"Promoter",IF(J867&gt;=7,"Passive","Detractor")))</f>
        <v/>
      </c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1" t="str">
        <f aca="false">IF(OR(K867="Detractor",COUNTIF(M867:Y867,"&lt;=2")&gt;0,AA867="Yes"),"ALERT","")</f>
        <v/>
      </c>
    </row>
    <row r="868" customFormat="false" ht="15" hidden="false" customHeight="false" outlineLevel="0" collapsed="false">
      <c r="A868" s="10"/>
      <c r="B868" s="13"/>
      <c r="C868" s="11" t="str">
        <f aca="false">IF(B868="","",TEXT(B868,"yyyy-mm"))</f>
        <v/>
      </c>
      <c r="D868" s="10"/>
      <c r="E868" s="10"/>
      <c r="F868" s="10"/>
      <c r="G868" s="10"/>
      <c r="H868" s="10"/>
      <c r="I868" s="10"/>
      <c r="J868" s="10"/>
      <c r="K868" s="11" t="str">
        <f aca="false">IF(J868="","",IF(J868&gt;=9,"Promoter",IF(J868&gt;=7,"Passive","Detractor")))</f>
        <v/>
      </c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1" t="str">
        <f aca="false">IF(OR(K868="Detractor",COUNTIF(M868:Y868,"&lt;=2")&gt;0,AA868="Yes"),"ALERT","")</f>
        <v/>
      </c>
    </row>
    <row r="869" customFormat="false" ht="15" hidden="false" customHeight="false" outlineLevel="0" collapsed="false">
      <c r="A869" s="10"/>
      <c r="B869" s="13"/>
      <c r="C869" s="11" t="str">
        <f aca="false">IF(B869="","",TEXT(B869,"yyyy-mm"))</f>
        <v/>
      </c>
      <c r="D869" s="10"/>
      <c r="E869" s="10"/>
      <c r="F869" s="10"/>
      <c r="G869" s="10"/>
      <c r="H869" s="10"/>
      <c r="I869" s="10"/>
      <c r="J869" s="10"/>
      <c r="K869" s="11" t="str">
        <f aca="false">IF(J869="","",IF(J869&gt;=9,"Promoter",IF(J869&gt;=7,"Passive","Detractor")))</f>
        <v/>
      </c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1" t="str">
        <f aca="false">IF(OR(K869="Detractor",COUNTIF(M869:Y869,"&lt;=2")&gt;0,AA869="Yes"),"ALERT","")</f>
        <v/>
      </c>
    </row>
    <row r="870" customFormat="false" ht="15" hidden="false" customHeight="false" outlineLevel="0" collapsed="false">
      <c r="A870" s="10"/>
      <c r="B870" s="13"/>
      <c r="C870" s="11" t="str">
        <f aca="false">IF(B870="","",TEXT(B870,"yyyy-mm"))</f>
        <v/>
      </c>
      <c r="D870" s="10"/>
      <c r="E870" s="10"/>
      <c r="F870" s="10"/>
      <c r="G870" s="10"/>
      <c r="H870" s="10"/>
      <c r="I870" s="10"/>
      <c r="J870" s="10"/>
      <c r="K870" s="11" t="str">
        <f aca="false">IF(J870="","",IF(J870&gt;=9,"Promoter",IF(J870&gt;=7,"Passive","Detractor")))</f>
        <v/>
      </c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1" t="str">
        <f aca="false">IF(OR(K870="Detractor",COUNTIF(M870:Y870,"&lt;=2")&gt;0,AA870="Yes"),"ALERT","")</f>
        <v/>
      </c>
    </row>
    <row r="871" customFormat="false" ht="15" hidden="false" customHeight="false" outlineLevel="0" collapsed="false">
      <c r="A871" s="10"/>
      <c r="B871" s="13"/>
      <c r="C871" s="11" t="str">
        <f aca="false">IF(B871="","",TEXT(B871,"yyyy-mm"))</f>
        <v/>
      </c>
      <c r="D871" s="10"/>
      <c r="E871" s="10"/>
      <c r="F871" s="10"/>
      <c r="G871" s="10"/>
      <c r="H871" s="10"/>
      <c r="I871" s="10"/>
      <c r="J871" s="10"/>
      <c r="K871" s="11" t="str">
        <f aca="false">IF(J871="","",IF(J871&gt;=9,"Promoter",IF(J871&gt;=7,"Passive","Detractor")))</f>
        <v/>
      </c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1" t="str">
        <f aca="false">IF(OR(K871="Detractor",COUNTIF(M871:Y871,"&lt;=2")&gt;0,AA871="Yes"),"ALERT","")</f>
        <v/>
      </c>
    </row>
    <row r="872" customFormat="false" ht="15" hidden="false" customHeight="false" outlineLevel="0" collapsed="false">
      <c r="A872" s="10"/>
      <c r="B872" s="13"/>
      <c r="C872" s="11" t="str">
        <f aca="false">IF(B872="","",TEXT(B872,"yyyy-mm"))</f>
        <v/>
      </c>
      <c r="D872" s="10"/>
      <c r="E872" s="10"/>
      <c r="F872" s="10"/>
      <c r="G872" s="10"/>
      <c r="H872" s="10"/>
      <c r="I872" s="10"/>
      <c r="J872" s="10"/>
      <c r="K872" s="11" t="str">
        <f aca="false">IF(J872="","",IF(J872&gt;=9,"Promoter",IF(J872&gt;=7,"Passive","Detractor")))</f>
        <v/>
      </c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1" t="str">
        <f aca="false">IF(OR(K872="Detractor",COUNTIF(M872:Y872,"&lt;=2")&gt;0,AA872="Yes"),"ALERT","")</f>
        <v/>
      </c>
    </row>
    <row r="873" customFormat="false" ht="15" hidden="false" customHeight="false" outlineLevel="0" collapsed="false">
      <c r="A873" s="10"/>
      <c r="B873" s="13"/>
      <c r="C873" s="11" t="str">
        <f aca="false">IF(B873="","",TEXT(B873,"yyyy-mm"))</f>
        <v/>
      </c>
      <c r="D873" s="10"/>
      <c r="E873" s="10"/>
      <c r="F873" s="10"/>
      <c r="G873" s="10"/>
      <c r="H873" s="10"/>
      <c r="I873" s="10"/>
      <c r="J873" s="10"/>
      <c r="K873" s="11" t="str">
        <f aca="false">IF(J873="","",IF(J873&gt;=9,"Promoter",IF(J873&gt;=7,"Passive","Detractor")))</f>
        <v/>
      </c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1" t="str">
        <f aca="false">IF(OR(K873="Detractor",COUNTIF(M873:Y873,"&lt;=2")&gt;0,AA873="Yes"),"ALERT","")</f>
        <v/>
      </c>
    </row>
    <row r="874" customFormat="false" ht="15" hidden="false" customHeight="false" outlineLevel="0" collapsed="false">
      <c r="A874" s="10"/>
      <c r="B874" s="13"/>
      <c r="C874" s="11" t="str">
        <f aca="false">IF(B874="","",TEXT(B874,"yyyy-mm"))</f>
        <v/>
      </c>
      <c r="D874" s="10"/>
      <c r="E874" s="10"/>
      <c r="F874" s="10"/>
      <c r="G874" s="10"/>
      <c r="H874" s="10"/>
      <c r="I874" s="10"/>
      <c r="J874" s="10"/>
      <c r="K874" s="11" t="str">
        <f aca="false">IF(J874="","",IF(J874&gt;=9,"Promoter",IF(J874&gt;=7,"Passive","Detractor")))</f>
        <v/>
      </c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1" t="str">
        <f aca="false">IF(OR(K874="Detractor",COUNTIF(M874:Y874,"&lt;=2")&gt;0,AA874="Yes"),"ALERT","")</f>
        <v/>
      </c>
    </row>
    <row r="875" customFormat="false" ht="15" hidden="false" customHeight="false" outlineLevel="0" collapsed="false">
      <c r="A875" s="10"/>
      <c r="B875" s="13"/>
      <c r="C875" s="11" t="str">
        <f aca="false">IF(B875="","",TEXT(B875,"yyyy-mm"))</f>
        <v/>
      </c>
      <c r="D875" s="10"/>
      <c r="E875" s="10"/>
      <c r="F875" s="10"/>
      <c r="G875" s="10"/>
      <c r="H875" s="10"/>
      <c r="I875" s="10"/>
      <c r="J875" s="10"/>
      <c r="K875" s="11" t="str">
        <f aca="false">IF(J875="","",IF(J875&gt;=9,"Promoter",IF(J875&gt;=7,"Passive","Detractor")))</f>
        <v/>
      </c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1" t="str">
        <f aca="false">IF(OR(K875="Detractor",COUNTIF(M875:Y875,"&lt;=2")&gt;0,AA875="Yes"),"ALERT","")</f>
        <v/>
      </c>
    </row>
    <row r="876" customFormat="false" ht="15" hidden="false" customHeight="false" outlineLevel="0" collapsed="false">
      <c r="A876" s="10"/>
      <c r="B876" s="13"/>
      <c r="C876" s="11" t="str">
        <f aca="false">IF(B876="","",TEXT(B876,"yyyy-mm"))</f>
        <v/>
      </c>
      <c r="D876" s="10"/>
      <c r="E876" s="10"/>
      <c r="F876" s="10"/>
      <c r="G876" s="10"/>
      <c r="H876" s="10"/>
      <c r="I876" s="10"/>
      <c r="J876" s="10"/>
      <c r="K876" s="11" t="str">
        <f aca="false">IF(J876="","",IF(J876&gt;=9,"Promoter",IF(J876&gt;=7,"Passive","Detractor")))</f>
        <v/>
      </c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1" t="str">
        <f aca="false">IF(OR(K876="Detractor",COUNTIF(M876:Y876,"&lt;=2")&gt;0,AA876="Yes"),"ALERT","")</f>
        <v/>
      </c>
    </row>
    <row r="877" customFormat="false" ht="15" hidden="false" customHeight="false" outlineLevel="0" collapsed="false">
      <c r="A877" s="10"/>
      <c r="B877" s="13"/>
      <c r="C877" s="11" t="str">
        <f aca="false">IF(B877="","",TEXT(B877,"yyyy-mm"))</f>
        <v/>
      </c>
      <c r="D877" s="10"/>
      <c r="E877" s="10"/>
      <c r="F877" s="10"/>
      <c r="G877" s="10"/>
      <c r="H877" s="10"/>
      <c r="I877" s="10"/>
      <c r="J877" s="10"/>
      <c r="K877" s="11" t="str">
        <f aca="false">IF(J877="","",IF(J877&gt;=9,"Promoter",IF(J877&gt;=7,"Passive","Detractor")))</f>
        <v/>
      </c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1" t="str">
        <f aca="false">IF(OR(K877="Detractor",COUNTIF(M877:Y877,"&lt;=2")&gt;0,AA877="Yes"),"ALERT","")</f>
        <v/>
      </c>
    </row>
    <row r="878" customFormat="false" ht="15" hidden="false" customHeight="false" outlineLevel="0" collapsed="false">
      <c r="A878" s="10"/>
      <c r="B878" s="13"/>
      <c r="C878" s="11" t="str">
        <f aca="false">IF(B878="","",TEXT(B878,"yyyy-mm"))</f>
        <v/>
      </c>
      <c r="D878" s="10"/>
      <c r="E878" s="10"/>
      <c r="F878" s="10"/>
      <c r="G878" s="10"/>
      <c r="H878" s="10"/>
      <c r="I878" s="10"/>
      <c r="J878" s="10"/>
      <c r="K878" s="11" t="str">
        <f aca="false">IF(J878="","",IF(J878&gt;=9,"Promoter",IF(J878&gt;=7,"Passive","Detractor")))</f>
        <v/>
      </c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1" t="str">
        <f aca="false">IF(OR(K878="Detractor",COUNTIF(M878:Y878,"&lt;=2")&gt;0,AA878="Yes"),"ALERT","")</f>
        <v/>
      </c>
    </row>
    <row r="879" customFormat="false" ht="15" hidden="false" customHeight="false" outlineLevel="0" collapsed="false">
      <c r="A879" s="10"/>
      <c r="B879" s="13"/>
      <c r="C879" s="11" t="str">
        <f aca="false">IF(B879="","",TEXT(B879,"yyyy-mm"))</f>
        <v/>
      </c>
      <c r="D879" s="10"/>
      <c r="E879" s="10"/>
      <c r="F879" s="10"/>
      <c r="G879" s="10"/>
      <c r="H879" s="10"/>
      <c r="I879" s="10"/>
      <c r="J879" s="10"/>
      <c r="K879" s="11" t="str">
        <f aca="false">IF(J879="","",IF(J879&gt;=9,"Promoter",IF(J879&gt;=7,"Passive","Detractor")))</f>
        <v/>
      </c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1" t="str">
        <f aca="false">IF(OR(K879="Detractor",COUNTIF(M879:Y879,"&lt;=2")&gt;0,AA879="Yes"),"ALERT","")</f>
        <v/>
      </c>
    </row>
    <row r="880" customFormat="false" ht="15" hidden="false" customHeight="false" outlineLevel="0" collapsed="false">
      <c r="A880" s="10"/>
      <c r="B880" s="13"/>
      <c r="C880" s="11" t="str">
        <f aca="false">IF(B880="","",TEXT(B880,"yyyy-mm"))</f>
        <v/>
      </c>
      <c r="D880" s="10"/>
      <c r="E880" s="10"/>
      <c r="F880" s="10"/>
      <c r="G880" s="10"/>
      <c r="H880" s="10"/>
      <c r="I880" s="10"/>
      <c r="J880" s="10"/>
      <c r="K880" s="11" t="str">
        <f aca="false">IF(J880="","",IF(J880&gt;=9,"Promoter",IF(J880&gt;=7,"Passive","Detractor")))</f>
        <v/>
      </c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1" t="str">
        <f aca="false">IF(OR(K880="Detractor",COUNTIF(M880:Y880,"&lt;=2")&gt;0,AA880="Yes"),"ALERT","")</f>
        <v/>
      </c>
    </row>
    <row r="881" customFormat="false" ht="15" hidden="false" customHeight="false" outlineLevel="0" collapsed="false">
      <c r="A881" s="10"/>
      <c r="B881" s="13"/>
      <c r="C881" s="11" t="str">
        <f aca="false">IF(B881="","",TEXT(B881,"yyyy-mm"))</f>
        <v/>
      </c>
      <c r="D881" s="10"/>
      <c r="E881" s="10"/>
      <c r="F881" s="10"/>
      <c r="G881" s="10"/>
      <c r="H881" s="10"/>
      <c r="I881" s="10"/>
      <c r="J881" s="10"/>
      <c r="K881" s="11" t="str">
        <f aca="false">IF(J881="","",IF(J881&gt;=9,"Promoter",IF(J881&gt;=7,"Passive","Detractor")))</f>
        <v/>
      </c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1" t="str">
        <f aca="false">IF(OR(K881="Detractor",COUNTIF(M881:Y881,"&lt;=2")&gt;0,AA881="Yes"),"ALERT","")</f>
        <v/>
      </c>
    </row>
    <row r="882" customFormat="false" ht="15" hidden="false" customHeight="false" outlineLevel="0" collapsed="false">
      <c r="A882" s="10"/>
      <c r="B882" s="13"/>
      <c r="C882" s="11" t="str">
        <f aca="false">IF(B882="","",TEXT(B882,"yyyy-mm"))</f>
        <v/>
      </c>
      <c r="D882" s="10"/>
      <c r="E882" s="10"/>
      <c r="F882" s="10"/>
      <c r="G882" s="10"/>
      <c r="H882" s="10"/>
      <c r="I882" s="10"/>
      <c r="J882" s="10"/>
      <c r="K882" s="11" t="str">
        <f aca="false">IF(J882="","",IF(J882&gt;=9,"Promoter",IF(J882&gt;=7,"Passive","Detractor")))</f>
        <v/>
      </c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1" t="str">
        <f aca="false">IF(OR(K882="Detractor",COUNTIF(M882:Y882,"&lt;=2")&gt;0,AA882="Yes"),"ALERT","")</f>
        <v/>
      </c>
    </row>
    <row r="883" customFormat="false" ht="15" hidden="false" customHeight="false" outlineLevel="0" collapsed="false">
      <c r="A883" s="10"/>
      <c r="B883" s="13"/>
      <c r="C883" s="11" t="str">
        <f aca="false">IF(B883="","",TEXT(B883,"yyyy-mm"))</f>
        <v/>
      </c>
      <c r="D883" s="10"/>
      <c r="E883" s="10"/>
      <c r="F883" s="10"/>
      <c r="G883" s="10"/>
      <c r="H883" s="10"/>
      <c r="I883" s="10"/>
      <c r="J883" s="10"/>
      <c r="K883" s="11" t="str">
        <f aca="false">IF(J883="","",IF(J883&gt;=9,"Promoter",IF(J883&gt;=7,"Passive","Detractor")))</f>
        <v/>
      </c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1" t="str">
        <f aca="false">IF(OR(K883="Detractor",COUNTIF(M883:Y883,"&lt;=2")&gt;0,AA883="Yes"),"ALERT","")</f>
        <v/>
      </c>
    </row>
    <row r="884" customFormat="false" ht="15" hidden="false" customHeight="false" outlineLevel="0" collapsed="false">
      <c r="A884" s="10"/>
      <c r="B884" s="13"/>
      <c r="C884" s="11" t="str">
        <f aca="false">IF(B884="","",TEXT(B884,"yyyy-mm"))</f>
        <v/>
      </c>
      <c r="D884" s="10"/>
      <c r="E884" s="10"/>
      <c r="F884" s="10"/>
      <c r="G884" s="10"/>
      <c r="H884" s="10"/>
      <c r="I884" s="10"/>
      <c r="J884" s="10"/>
      <c r="K884" s="11" t="str">
        <f aca="false">IF(J884="","",IF(J884&gt;=9,"Promoter",IF(J884&gt;=7,"Passive","Detractor")))</f>
        <v/>
      </c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1" t="str">
        <f aca="false">IF(OR(K884="Detractor",COUNTIF(M884:Y884,"&lt;=2")&gt;0,AA884="Yes"),"ALERT","")</f>
        <v/>
      </c>
    </row>
    <row r="885" customFormat="false" ht="15" hidden="false" customHeight="false" outlineLevel="0" collapsed="false">
      <c r="A885" s="10"/>
      <c r="B885" s="13"/>
      <c r="C885" s="11" t="str">
        <f aca="false">IF(B885="","",TEXT(B885,"yyyy-mm"))</f>
        <v/>
      </c>
      <c r="D885" s="10"/>
      <c r="E885" s="10"/>
      <c r="F885" s="10"/>
      <c r="G885" s="10"/>
      <c r="H885" s="10"/>
      <c r="I885" s="10"/>
      <c r="J885" s="10"/>
      <c r="K885" s="11" t="str">
        <f aca="false">IF(J885="","",IF(J885&gt;=9,"Promoter",IF(J885&gt;=7,"Passive","Detractor")))</f>
        <v/>
      </c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1" t="str">
        <f aca="false">IF(OR(K885="Detractor",COUNTIF(M885:Y885,"&lt;=2")&gt;0,AA885="Yes"),"ALERT","")</f>
        <v/>
      </c>
    </row>
    <row r="886" customFormat="false" ht="15" hidden="false" customHeight="false" outlineLevel="0" collapsed="false">
      <c r="A886" s="10"/>
      <c r="B886" s="13"/>
      <c r="C886" s="11" t="str">
        <f aca="false">IF(B886="","",TEXT(B886,"yyyy-mm"))</f>
        <v/>
      </c>
      <c r="D886" s="10"/>
      <c r="E886" s="10"/>
      <c r="F886" s="10"/>
      <c r="G886" s="10"/>
      <c r="H886" s="10"/>
      <c r="I886" s="10"/>
      <c r="J886" s="10"/>
      <c r="K886" s="11" t="str">
        <f aca="false">IF(J886="","",IF(J886&gt;=9,"Promoter",IF(J886&gt;=7,"Passive","Detractor")))</f>
        <v/>
      </c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1" t="str">
        <f aca="false">IF(OR(K886="Detractor",COUNTIF(M886:Y886,"&lt;=2")&gt;0,AA886="Yes"),"ALERT","")</f>
        <v/>
      </c>
    </row>
    <row r="887" customFormat="false" ht="15" hidden="false" customHeight="false" outlineLevel="0" collapsed="false">
      <c r="A887" s="10"/>
      <c r="B887" s="13"/>
      <c r="C887" s="11" t="str">
        <f aca="false">IF(B887="","",TEXT(B887,"yyyy-mm"))</f>
        <v/>
      </c>
      <c r="D887" s="10"/>
      <c r="E887" s="10"/>
      <c r="F887" s="10"/>
      <c r="G887" s="10"/>
      <c r="H887" s="10"/>
      <c r="I887" s="10"/>
      <c r="J887" s="10"/>
      <c r="K887" s="11" t="str">
        <f aca="false">IF(J887="","",IF(J887&gt;=9,"Promoter",IF(J887&gt;=7,"Passive","Detractor")))</f>
        <v/>
      </c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1" t="str">
        <f aca="false">IF(OR(K887="Detractor",COUNTIF(M887:Y887,"&lt;=2")&gt;0,AA887="Yes"),"ALERT","")</f>
        <v/>
      </c>
    </row>
    <row r="888" customFormat="false" ht="15" hidden="false" customHeight="false" outlineLevel="0" collapsed="false">
      <c r="A888" s="10"/>
      <c r="B888" s="13"/>
      <c r="C888" s="11" t="str">
        <f aca="false">IF(B888="","",TEXT(B888,"yyyy-mm"))</f>
        <v/>
      </c>
      <c r="D888" s="10"/>
      <c r="E888" s="10"/>
      <c r="F888" s="10"/>
      <c r="G888" s="10"/>
      <c r="H888" s="10"/>
      <c r="I888" s="10"/>
      <c r="J888" s="10"/>
      <c r="K888" s="11" t="str">
        <f aca="false">IF(J888="","",IF(J888&gt;=9,"Promoter",IF(J888&gt;=7,"Passive","Detractor")))</f>
        <v/>
      </c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1" t="str">
        <f aca="false">IF(OR(K888="Detractor",COUNTIF(M888:Y888,"&lt;=2")&gt;0,AA888="Yes"),"ALERT","")</f>
        <v/>
      </c>
    </row>
    <row r="889" customFormat="false" ht="15" hidden="false" customHeight="false" outlineLevel="0" collapsed="false">
      <c r="A889" s="10"/>
      <c r="B889" s="13"/>
      <c r="C889" s="11" t="str">
        <f aca="false">IF(B889="","",TEXT(B889,"yyyy-mm"))</f>
        <v/>
      </c>
      <c r="D889" s="10"/>
      <c r="E889" s="10"/>
      <c r="F889" s="10"/>
      <c r="G889" s="10"/>
      <c r="H889" s="10"/>
      <c r="I889" s="10"/>
      <c r="J889" s="10"/>
      <c r="K889" s="11" t="str">
        <f aca="false">IF(J889="","",IF(J889&gt;=9,"Promoter",IF(J889&gt;=7,"Passive","Detractor")))</f>
        <v/>
      </c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1" t="str">
        <f aca="false">IF(OR(K889="Detractor",COUNTIF(M889:Y889,"&lt;=2")&gt;0,AA889="Yes"),"ALERT","")</f>
        <v/>
      </c>
    </row>
    <row r="890" customFormat="false" ht="15" hidden="false" customHeight="false" outlineLevel="0" collapsed="false">
      <c r="A890" s="10"/>
      <c r="B890" s="13"/>
      <c r="C890" s="11" t="str">
        <f aca="false">IF(B890="","",TEXT(B890,"yyyy-mm"))</f>
        <v/>
      </c>
      <c r="D890" s="10"/>
      <c r="E890" s="10"/>
      <c r="F890" s="10"/>
      <c r="G890" s="10"/>
      <c r="H890" s="10"/>
      <c r="I890" s="10"/>
      <c r="J890" s="10"/>
      <c r="K890" s="11" t="str">
        <f aca="false">IF(J890="","",IF(J890&gt;=9,"Promoter",IF(J890&gt;=7,"Passive","Detractor")))</f>
        <v/>
      </c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1" t="str">
        <f aca="false">IF(OR(K890="Detractor",COUNTIF(M890:Y890,"&lt;=2")&gt;0,AA890="Yes"),"ALERT","")</f>
        <v/>
      </c>
    </row>
    <row r="891" customFormat="false" ht="15" hidden="false" customHeight="false" outlineLevel="0" collapsed="false">
      <c r="A891" s="10"/>
      <c r="B891" s="13"/>
      <c r="C891" s="11" t="str">
        <f aca="false">IF(B891="","",TEXT(B891,"yyyy-mm"))</f>
        <v/>
      </c>
      <c r="D891" s="10"/>
      <c r="E891" s="10"/>
      <c r="F891" s="10"/>
      <c r="G891" s="10"/>
      <c r="H891" s="10"/>
      <c r="I891" s="10"/>
      <c r="J891" s="10"/>
      <c r="K891" s="11" t="str">
        <f aca="false">IF(J891="","",IF(J891&gt;=9,"Promoter",IF(J891&gt;=7,"Passive","Detractor")))</f>
        <v/>
      </c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1" t="str">
        <f aca="false">IF(OR(K891="Detractor",COUNTIF(M891:Y891,"&lt;=2")&gt;0,AA891="Yes"),"ALERT","")</f>
        <v/>
      </c>
    </row>
    <row r="892" customFormat="false" ht="15" hidden="false" customHeight="false" outlineLevel="0" collapsed="false">
      <c r="A892" s="10"/>
      <c r="B892" s="13"/>
      <c r="C892" s="11" t="str">
        <f aca="false">IF(B892="","",TEXT(B892,"yyyy-mm"))</f>
        <v/>
      </c>
      <c r="D892" s="10"/>
      <c r="E892" s="10"/>
      <c r="F892" s="10"/>
      <c r="G892" s="10"/>
      <c r="H892" s="10"/>
      <c r="I892" s="10"/>
      <c r="J892" s="10"/>
      <c r="K892" s="11" t="str">
        <f aca="false">IF(J892="","",IF(J892&gt;=9,"Promoter",IF(J892&gt;=7,"Passive","Detractor")))</f>
        <v/>
      </c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1" t="str">
        <f aca="false">IF(OR(K892="Detractor",COUNTIF(M892:Y892,"&lt;=2")&gt;0,AA892="Yes"),"ALERT","")</f>
        <v/>
      </c>
    </row>
    <row r="893" customFormat="false" ht="15" hidden="false" customHeight="false" outlineLevel="0" collapsed="false">
      <c r="A893" s="10"/>
      <c r="B893" s="13"/>
      <c r="C893" s="11" t="str">
        <f aca="false">IF(B893="","",TEXT(B893,"yyyy-mm"))</f>
        <v/>
      </c>
      <c r="D893" s="10"/>
      <c r="E893" s="10"/>
      <c r="F893" s="10"/>
      <c r="G893" s="10"/>
      <c r="H893" s="10"/>
      <c r="I893" s="10"/>
      <c r="J893" s="10"/>
      <c r="K893" s="11" t="str">
        <f aca="false">IF(J893="","",IF(J893&gt;=9,"Promoter",IF(J893&gt;=7,"Passive","Detractor")))</f>
        <v/>
      </c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1" t="str">
        <f aca="false">IF(OR(K893="Detractor",COUNTIF(M893:Y893,"&lt;=2")&gt;0,AA893="Yes"),"ALERT","")</f>
        <v/>
      </c>
    </row>
    <row r="894" customFormat="false" ht="15" hidden="false" customHeight="false" outlineLevel="0" collapsed="false">
      <c r="A894" s="10"/>
      <c r="B894" s="13"/>
      <c r="C894" s="11" t="str">
        <f aca="false">IF(B894="","",TEXT(B894,"yyyy-mm"))</f>
        <v/>
      </c>
      <c r="D894" s="10"/>
      <c r="E894" s="10"/>
      <c r="F894" s="10"/>
      <c r="G894" s="10"/>
      <c r="H894" s="10"/>
      <c r="I894" s="10"/>
      <c r="J894" s="10"/>
      <c r="K894" s="11" t="str">
        <f aca="false">IF(J894="","",IF(J894&gt;=9,"Promoter",IF(J894&gt;=7,"Passive","Detractor")))</f>
        <v/>
      </c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1" t="str">
        <f aca="false">IF(OR(K894="Detractor",COUNTIF(M894:Y894,"&lt;=2")&gt;0,AA894="Yes"),"ALERT","")</f>
        <v/>
      </c>
    </row>
    <row r="895" customFormat="false" ht="15" hidden="false" customHeight="false" outlineLevel="0" collapsed="false">
      <c r="A895" s="10"/>
      <c r="B895" s="13"/>
      <c r="C895" s="11" t="str">
        <f aca="false">IF(B895="","",TEXT(B895,"yyyy-mm"))</f>
        <v/>
      </c>
      <c r="D895" s="10"/>
      <c r="E895" s="10"/>
      <c r="F895" s="10"/>
      <c r="G895" s="10"/>
      <c r="H895" s="10"/>
      <c r="I895" s="10"/>
      <c r="J895" s="10"/>
      <c r="K895" s="11" t="str">
        <f aca="false">IF(J895="","",IF(J895&gt;=9,"Promoter",IF(J895&gt;=7,"Passive","Detractor")))</f>
        <v/>
      </c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1" t="str">
        <f aca="false">IF(OR(K895="Detractor",COUNTIF(M895:Y895,"&lt;=2")&gt;0,AA895="Yes"),"ALERT","")</f>
        <v/>
      </c>
    </row>
    <row r="896" customFormat="false" ht="15" hidden="false" customHeight="false" outlineLevel="0" collapsed="false">
      <c r="A896" s="10"/>
      <c r="B896" s="13"/>
      <c r="C896" s="11" t="str">
        <f aca="false">IF(B896="","",TEXT(B896,"yyyy-mm"))</f>
        <v/>
      </c>
      <c r="D896" s="10"/>
      <c r="E896" s="10"/>
      <c r="F896" s="10"/>
      <c r="G896" s="10"/>
      <c r="H896" s="10"/>
      <c r="I896" s="10"/>
      <c r="J896" s="10"/>
      <c r="K896" s="11" t="str">
        <f aca="false">IF(J896="","",IF(J896&gt;=9,"Promoter",IF(J896&gt;=7,"Passive","Detractor")))</f>
        <v/>
      </c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1" t="str">
        <f aca="false">IF(OR(K896="Detractor",COUNTIF(M896:Y896,"&lt;=2")&gt;0,AA896="Yes"),"ALERT","")</f>
        <v/>
      </c>
    </row>
    <row r="897" customFormat="false" ht="15" hidden="false" customHeight="false" outlineLevel="0" collapsed="false">
      <c r="A897" s="10"/>
      <c r="B897" s="13"/>
      <c r="C897" s="11" t="str">
        <f aca="false">IF(B897="","",TEXT(B897,"yyyy-mm"))</f>
        <v/>
      </c>
      <c r="D897" s="10"/>
      <c r="E897" s="10"/>
      <c r="F897" s="10"/>
      <c r="G897" s="10"/>
      <c r="H897" s="10"/>
      <c r="I897" s="10"/>
      <c r="J897" s="10"/>
      <c r="K897" s="11" t="str">
        <f aca="false">IF(J897="","",IF(J897&gt;=9,"Promoter",IF(J897&gt;=7,"Passive","Detractor")))</f>
        <v/>
      </c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1" t="str">
        <f aca="false">IF(OR(K897="Detractor",COUNTIF(M897:Y897,"&lt;=2")&gt;0,AA897="Yes"),"ALERT","")</f>
        <v/>
      </c>
    </row>
    <row r="898" customFormat="false" ht="15" hidden="false" customHeight="false" outlineLevel="0" collapsed="false">
      <c r="A898" s="10"/>
      <c r="B898" s="13"/>
      <c r="C898" s="11" t="str">
        <f aca="false">IF(B898="","",TEXT(B898,"yyyy-mm"))</f>
        <v/>
      </c>
      <c r="D898" s="10"/>
      <c r="E898" s="10"/>
      <c r="F898" s="10"/>
      <c r="G898" s="10"/>
      <c r="H898" s="10"/>
      <c r="I898" s="10"/>
      <c r="J898" s="10"/>
      <c r="K898" s="11" t="str">
        <f aca="false">IF(J898="","",IF(J898&gt;=9,"Promoter",IF(J898&gt;=7,"Passive","Detractor")))</f>
        <v/>
      </c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1" t="str">
        <f aca="false">IF(OR(K898="Detractor",COUNTIF(M898:Y898,"&lt;=2")&gt;0,AA898="Yes"),"ALERT","")</f>
        <v/>
      </c>
    </row>
    <row r="899" customFormat="false" ht="15" hidden="false" customHeight="false" outlineLevel="0" collapsed="false">
      <c r="A899" s="10"/>
      <c r="B899" s="13"/>
      <c r="C899" s="11" t="str">
        <f aca="false">IF(B899="","",TEXT(B899,"yyyy-mm"))</f>
        <v/>
      </c>
      <c r="D899" s="10"/>
      <c r="E899" s="10"/>
      <c r="F899" s="10"/>
      <c r="G899" s="10"/>
      <c r="H899" s="10"/>
      <c r="I899" s="10"/>
      <c r="J899" s="10"/>
      <c r="K899" s="11" t="str">
        <f aca="false">IF(J899="","",IF(J899&gt;=9,"Promoter",IF(J899&gt;=7,"Passive","Detractor")))</f>
        <v/>
      </c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1" t="str">
        <f aca="false">IF(OR(K899="Detractor",COUNTIF(M899:Y899,"&lt;=2")&gt;0,AA899="Yes"),"ALERT","")</f>
        <v/>
      </c>
    </row>
    <row r="900" customFormat="false" ht="15" hidden="false" customHeight="false" outlineLevel="0" collapsed="false">
      <c r="A900" s="10"/>
      <c r="B900" s="13"/>
      <c r="C900" s="11" t="str">
        <f aca="false">IF(B900="","",TEXT(B900,"yyyy-mm"))</f>
        <v/>
      </c>
      <c r="D900" s="10"/>
      <c r="E900" s="10"/>
      <c r="F900" s="10"/>
      <c r="G900" s="10"/>
      <c r="H900" s="10"/>
      <c r="I900" s="10"/>
      <c r="J900" s="10"/>
      <c r="K900" s="11" t="str">
        <f aca="false">IF(J900="","",IF(J900&gt;=9,"Promoter",IF(J900&gt;=7,"Passive","Detractor")))</f>
        <v/>
      </c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1" t="str">
        <f aca="false">IF(OR(K900="Detractor",COUNTIF(M900:Y900,"&lt;=2")&gt;0,AA900="Yes"),"ALERT","")</f>
        <v/>
      </c>
    </row>
    <row r="901" customFormat="false" ht="15" hidden="false" customHeight="false" outlineLevel="0" collapsed="false">
      <c r="A901" s="10"/>
      <c r="B901" s="13"/>
      <c r="C901" s="11" t="str">
        <f aca="false">IF(B901="","",TEXT(B901,"yyyy-mm"))</f>
        <v/>
      </c>
      <c r="D901" s="10"/>
      <c r="E901" s="10"/>
      <c r="F901" s="10"/>
      <c r="G901" s="10"/>
      <c r="H901" s="10"/>
      <c r="I901" s="10"/>
      <c r="J901" s="10"/>
      <c r="K901" s="11" t="str">
        <f aca="false">IF(J901="","",IF(J901&gt;=9,"Promoter",IF(J901&gt;=7,"Passive","Detractor")))</f>
        <v/>
      </c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1" t="str">
        <f aca="false">IF(OR(K901="Detractor",COUNTIF(M901:Y901,"&lt;=2")&gt;0,AA901="Yes"),"ALERT","")</f>
        <v/>
      </c>
    </row>
    <row r="902" customFormat="false" ht="15" hidden="false" customHeight="false" outlineLevel="0" collapsed="false">
      <c r="A902" s="10"/>
      <c r="B902" s="13"/>
      <c r="C902" s="11" t="str">
        <f aca="false">IF(B902="","",TEXT(B902,"yyyy-mm"))</f>
        <v/>
      </c>
      <c r="D902" s="10"/>
      <c r="E902" s="10"/>
      <c r="F902" s="10"/>
      <c r="G902" s="10"/>
      <c r="H902" s="10"/>
      <c r="I902" s="10"/>
      <c r="J902" s="10"/>
      <c r="K902" s="11" t="str">
        <f aca="false">IF(J902="","",IF(J902&gt;=9,"Promoter",IF(J902&gt;=7,"Passive","Detractor")))</f>
        <v/>
      </c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1" t="str">
        <f aca="false">IF(OR(K902="Detractor",COUNTIF(M902:Y902,"&lt;=2")&gt;0,AA902="Yes"),"ALERT","")</f>
        <v/>
      </c>
    </row>
    <row r="903" customFormat="false" ht="15" hidden="false" customHeight="false" outlineLevel="0" collapsed="false">
      <c r="A903" s="10"/>
      <c r="B903" s="13"/>
      <c r="C903" s="11" t="str">
        <f aca="false">IF(B903="","",TEXT(B903,"yyyy-mm"))</f>
        <v/>
      </c>
      <c r="D903" s="10"/>
      <c r="E903" s="10"/>
      <c r="F903" s="10"/>
      <c r="G903" s="10"/>
      <c r="H903" s="10"/>
      <c r="I903" s="10"/>
      <c r="J903" s="10"/>
      <c r="K903" s="11" t="str">
        <f aca="false">IF(J903="","",IF(J903&gt;=9,"Promoter",IF(J903&gt;=7,"Passive","Detractor")))</f>
        <v/>
      </c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1" t="str">
        <f aca="false">IF(OR(K903="Detractor",COUNTIF(M903:Y903,"&lt;=2")&gt;0,AA903="Yes"),"ALERT","")</f>
        <v/>
      </c>
    </row>
    <row r="904" customFormat="false" ht="15" hidden="false" customHeight="false" outlineLevel="0" collapsed="false">
      <c r="A904" s="10"/>
      <c r="B904" s="13"/>
      <c r="C904" s="11" t="str">
        <f aca="false">IF(B904="","",TEXT(B904,"yyyy-mm"))</f>
        <v/>
      </c>
      <c r="D904" s="10"/>
      <c r="E904" s="10"/>
      <c r="F904" s="10"/>
      <c r="G904" s="10"/>
      <c r="H904" s="10"/>
      <c r="I904" s="10"/>
      <c r="J904" s="10"/>
      <c r="K904" s="11" t="str">
        <f aca="false">IF(J904="","",IF(J904&gt;=9,"Promoter",IF(J904&gt;=7,"Passive","Detractor")))</f>
        <v/>
      </c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1" t="str">
        <f aca="false">IF(OR(K904="Detractor",COUNTIF(M904:Y904,"&lt;=2")&gt;0,AA904="Yes"),"ALERT","")</f>
        <v/>
      </c>
    </row>
    <row r="905" customFormat="false" ht="15" hidden="false" customHeight="false" outlineLevel="0" collapsed="false">
      <c r="A905" s="10"/>
      <c r="B905" s="13"/>
      <c r="C905" s="11" t="str">
        <f aca="false">IF(B905="","",TEXT(B905,"yyyy-mm"))</f>
        <v/>
      </c>
      <c r="D905" s="10"/>
      <c r="E905" s="10"/>
      <c r="F905" s="10"/>
      <c r="G905" s="10"/>
      <c r="H905" s="10"/>
      <c r="I905" s="10"/>
      <c r="J905" s="10"/>
      <c r="K905" s="11" t="str">
        <f aca="false">IF(J905="","",IF(J905&gt;=9,"Promoter",IF(J905&gt;=7,"Passive","Detractor")))</f>
        <v/>
      </c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1" t="str">
        <f aca="false">IF(OR(K905="Detractor",COUNTIF(M905:Y905,"&lt;=2")&gt;0,AA905="Yes"),"ALERT","")</f>
        <v/>
      </c>
    </row>
    <row r="906" customFormat="false" ht="15" hidden="false" customHeight="false" outlineLevel="0" collapsed="false">
      <c r="A906" s="10"/>
      <c r="B906" s="13"/>
      <c r="C906" s="11" t="str">
        <f aca="false">IF(B906="","",TEXT(B906,"yyyy-mm"))</f>
        <v/>
      </c>
      <c r="D906" s="10"/>
      <c r="E906" s="10"/>
      <c r="F906" s="10"/>
      <c r="G906" s="10"/>
      <c r="H906" s="10"/>
      <c r="I906" s="10"/>
      <c r="J906" s="10"/>
      <c r="K906" s="11" t="str">
        <f aca="false">IF(J906="","",IF(J906&gt;=9,"Promoter",IF(J906&gt;=7,"Passive","Detractor")))</f>
        <v/>
      </c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1" t="str">
        <f aca="false">IF(OR(K906="Detractor",COUNTIF(M906:Y906,"&lt;=2")&gt;0,AA906="Yes"),"ALERT","")</f>
        <v/>
      </c>
    </row>
    <row r="907" customFormat="false" ht="15" hidden="false" customHeight="false" outlineLevel="0" collapsed="false">
      <c r="A907" s="10"/>
      <c r="B907" s="13"/>
      <c r="C907" s="11" t="str">
        <f aca="false">IF(B907="","",TEXT(B907,"yyyy-mm"))</f>
        <v/>
      </c>
      <c r="D907" s="10"/>
      <c r="E907" s="10"/>
      <c r="F907" s="10"/>
      <c r="G907" s="10"/>
      <c r="H907" s="10"/>
      <c r="I907" s="10"/>
      <c r="J907" s="10"/>
      <c r="K907" s="11" t="str">
        <f aca="false">IF(J907="","",IF(J907&gt;=9,"Promoter",IF(J907&gt;=7,"Passive","Detractor")))</f>
        <v/>
      </c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1" t="str">
        <f aca="false">IF(OR(K907="Detractor",COUNTIF(M907:Y907,"&lt;=2")&gt;0,AA907="Yes"),"ALERT","")</f>
        <v/>
      </c>
    </row>
    <row r="908" customFormat="false" ht="15" hidden="false" customHeight="false" outlineLevel="0" collapsed="false">
      <c r="A908" s="10"/>
      <c r="B908" s="13"/>
      <c r="C908" s="11" t="str">
        <f aca="false">IF(B908="","",TEXT(B908,"yyyy-mm"))</f>
        <v/>
      </c>
      <c r="D908" s="10"/>
      <c r="E908" s="10"/>
      <c r="F908" s="10"/>
      <c r="G908" s="10"/>
      <c r="H908" s="10"/>
      <c r="I908" s="10"/>
      <c r="J908" s="10"/>
      <c r="K908" s="11" t="str">
        <f aca="false">IF(J908="","",IF(J908&gt;=9,"Promoter",IF(J908&gt;=7,"Passive","Detractor")))</f>
        <v/>
      </c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1" t="str">
        <f aca="false">IF(OR(K908="Detractor",COUNTIF(M908:Y908,"&lt;=2")&gt;0,AA908="Yes"),"ALERT","")</f>
        <v/>
      </c>
    </row>
    <row r="909" customFormat="false" ht="15" hidden="false" customHeight="false" outlineLevel="0" collapsed="false">
      <c r="A909" s="10"/>
      <c r="B909" s="13"/>
      <c r="C909" s="11" t="str">
        <f aca="false">IF(B909="","",TEXT(B909,"yyyy-mm"))</f>
        <v/>
      </c>
      <c r="D909" s="10"/>
      <c r="E909" s="10"/>
      <c r="F909" s="10"/>
      <c r="G909" s="10"/>
      <c r="H909" s="10"/>
      <c r="I909" s="10"/>
      <c r="J909" s="10"/>
      <c r="K909" s="11" t="str">
        <f aca="false">IF(J909="","",IF(J909&gt;=9,"Promoter",IF(J909&gt;=7,"Passive","Detractor")))</f>
        <v/>
      </c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1" t="str">
        <f aca="false">IF(OR(K909="Detractor",COUNTIF(M909:Y909,"&lt;=2")&gt;0,AA909="Yes"),"ALERT","")</f>
        <v/>
      </c>
    </row>
    <row r="910" customFormat="false" ht="15" hidden="false" customHeight="false" outlineLevel="0" collapsed="false">
      <c r="A910" s="10"/>
      <c r="B910" s="13"/>
      <c r="C910" s="11" t="str">
        <f aca="false">IF(B910="","",TEXT(B910,"yyyy-mm"))</f>
        <v/>
      </c>
      <c r="D910" s="10"/>
      <c r="E910" s="10"/>
      <c r="F910" s="10"/>
      <c r="G910" s="10"/>
      <c r="H910" s="10"/>
      <c r="I910" s="10"/>
      <c r="J910" s="10"/>
      <c r="K910" s="11" t="str">
        <f aca="false">IF(J910="","",IF(J910&gt;=9,"Promoter",IF(J910&gt;=7,"Passive","Detractor")))</f>
        <v/>
      </c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1" t="str">
        <f aca="false">IF(OR(K910="Detractor",COUNTIF(M910:Y910,"&lt;=2")&gt;0,AA910="Yes"),"ALERT","")</f>
        <v/>
      </c>
    </row>
    <row r="911" customFormat="false" ht="15" hidden="false" customHeight="false" outlineLevel="0" collapsed="false">
      <c r="A911" s="10"/>
      <c r="B911" s="13"/>
      <c r="C911" s="11" t="str">
        <f aca="false">IF(B911="","",TEXT(B911,"yyyy-mm"))</f>
        <v/>
      </c>
      <c r="D911" s="10"/>
      <c r="E911" s="10"/>
      <c r="F911" s="10"/>
      <c r="G911" s="10"/>
      <c r="H911" s="10"/>
      <c r="I911" s="10"/>
      <c r="J911" s="10"/>
      <c r="K911" s="11" t="str">
        <f aca="false">IF(J911="","",IF(J911&gt;=9,"Promoter",IF(J911&gt;=7,"Passive","Detractor")))</f>
        <v/>
      </c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1" t="str">
        <f aca="false">IF(OR(K911="Detractor",COUNTIF(M911:Y911,"&lt;=2")&gt;0,AA911="Yes"),"ALERT","")</f>
        <v/>
      </c>
    </row>
    <row r="912" customFormat="false" ht="15" hidden="false" customHeight="false" outlineLevel="0" collapsed="false">
      <c r="A912" s="10"/>
      <c r="B912" s="13"/>
      <c r="C912" s="11" t="str">
        <f aca="false">IF(B912="","",TEXT(B912,"yyyy-mm"))</f>
        <v/>
      </c>
      <c r="D912" s="10"/>
      <c r="E912" s="10"/>
      <c r="F912" s="10"/>
      <c r="G912" s="10"/>
      <c r="H912" s="10"/>
      <c r="I912" s="10"/>
      <c r="J912" s="10"/>
      <c r="K912" s="11" t="str">
        <f aca="false">IF(J912="","",IF(J912&gt;=9,"Promoter",IF(J912&gt;=7,"Passive","Detractor")))</f>
        <v/>
      </c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1" t="str">
        <f aca="false">IF(OR(K912="Detractor",COUNTIF(M912:Y912,"&lt;=2")&gt;0,AA912="Yes"),"ALERT","")</f>
        <v/>
      </c>
    </row>
    <row r="913" customFormat="false" ht="15" hidden="false" customHeight="false" outlineLevel="0" collapsed="false">
      <c r="A913" s="10"/>
      <c r="B913" s="13"/>
      <c r="C913" s="11" t="str">
        <f aca="false">IF(B913="","",TEXT(B913,"yyyy-mm"))</f>
        <v/>
      </c>
      <c r="D913" s="10"/>
      <c r="E913" s="10"/>
      <c r="F913" s="10"/>
      <c r="G913" s="10"/>
      <c r="H913" s="10"/>
      <c r="I913" s="10"/>
      <c r="J913" s="10"/>
      <c r="K913" s="11" t="str">
        <f aca="false">IF(J913="","",IF(J913&gt;=9,"Promoter",IF(J913&gt;=7,"Passive","Detractor")))</f>
        <v/>
      </c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1" t="str">
        <f aca="false">IF(OR(K913="Detractor",COUNTIF(M913:Y913,"&lt;=2")&gt;0,AA913="Yes"),"ALERT","")</f>
        <v/>
      </c>
    </row>
    <row r="914" customFormat="false" ht="15" hidden="false" customHeight="false" outlineLevel="0" collapsed="false">
      <c r="A914" s="10"/>
      <c r="B914" s="13"/>
      <c r="C914" s="11" t="str">
        <f aca="false">IF(B914="","",TEXT(B914,"yyyy-mm"))</f>
        <v/>
      </c>
      <c r="D914" s="10"/>
      <c r="E914" s="10"/>
      <c r="F914" s="10"/>
      <c r="G914" s="10"/>
      <c r="H914" s="10"/>
      <c r="I914" s="10"/>
      <c r="J914" s="10"/>
      <c r="K914" s="11" t="str">
        <f aca="false">IF(J914="","",IF(J914&gt;=9,"Promoter",IF(J914&gt;=7,"Passive","Detractor")))</f>
        <v/>
      </c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1" t="str">
        <f aca="false">IF(OR(K914="Detractor",COUNTIF(M914:Y914,"&lt;=2")&gt;0,AA914="Yes"),"ALERT","")</f>
        <v/>
      </c>
    </row>
    <row r="915" customFormat="false" ht="15" hidden="false" customHeight="false" outlineLevel="0" collapsed="false">
      <c r="A915" s="10"/>
      <c r="B915" s="13"/>
      <c r="C915" s="11" t="str">
        <f aca="false">IF(B915="","",TEXT(B915,"yyyy-mm"))</f>
        <v/>
      </c>
      <c r="D915" s="10"/>
      <c r="E915" s="10"/>
      <c r="F915" s="10"/>
      <c r="G915" s="10"/>
      <c r="H915" s="10"/>
      <c r="I915" s="10"/>
      <c r="J915" s="10"/>
      <c r="K915" s="11" t="str">
        <f aca="false">IF(J915="","",IF(J915&gt;=9,"Promoter",IF(J915&gt;=7,"Passive","Detractor")))</f>
        <v/>
      </c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1" t="str">
        <f aca="false">IF(OR(K915="Detractor",COUNTIF(M915:Y915,"&lt;=2")&gt;0,AA915="Yes"),"ALERT","")</f>
        <v/>
      </c>
    </row>
    <row r="916" customFormat="false" ht="15" hidden="false" customHeight="false" outlineLevel="0" collapsed="false">
      <c r="A916" s="10"/>
      <c r="B916" s="13"/>
      <c r="C916" s="11" t="str">
        <f aca="false">IF(B916="","",TEXT(B916,"yyyy-mm"))</f>
        <v/>
      </c>
      <c r="D916" s="10"/>
      <c r="E916" s="10"/>
      <c r="F916" s="10"/>
      <c r="G916" s="10"/>
      <c r="H916" s="10"/>
      <c r="I916" s="10"/>
      <c r="J916" s="10"/>
      <c r="K916" s="11" t="str">
        <f aca="false">IF(J916="","",IF(J916&gt;=9,"Promoter",IF(J916&gt;=7,"Passive","Detractor")))</f>
        <v/>
      </c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1" t="str">
        <f aca="false">IF(OR(K916="Detractor",COUNTIF(M916:Y916,"&lt;=2")&gt;0,AA916="Yes"),"ALERT","")</f>
        <v/>
      </c>
    </row>
    <row r="917" customFormat="false" ht="15" hidden="false" customHeight="false" outlineLevel="0" collapsed="false">
      <c r="A917" s="10"/>
      <c r="B917" s="13"/>
      <c r="C917" s="11" t="str">
        <f aca="false">IF(B917="","",TEXT(B917,"yyyy-mm"))</f>
        <v/>
      </c>
      <c r="D917" s="10"/>
      <c r="E917" s="10"/>
      <c r="F917" s="10"/>
      <c r="G917" s="10"/>
      <c r="H917" s="10"/>
      <c r="I917" s="10"/>
      <c r="J917" s="10"/>
      <c r="K917" s="11" t="str">
        <f aca="false">IF(J917="","",IF(J917&gt;=9,"Promoter",IF(J917&gt;=7,"Passive","Detractor")))</f>
        <v/>
      </c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1" t="str">
        <f aca="false">IF(OR(K917="Detractor",COUNTIF(M917:Y917,"&lt;=2")&gt;0,AA917="Yes"),"ALERT","")</f>
        <v/>
      </c>
    </row>
    <row r="918" customFormat="false" ht="15" hidden="false" customHeight="false" outlineLevel="0" collapsed="false">
      <c r="A918" s="10"/>
      <c r="B918" s="13"/>
      <c r="C918" s="11" t="str">
        <f aca="false">IF(B918="","",TEXT(B918,"yyyy-mm"))</f>
        <v/>
      </c>
      <c r="D918" s="10"/>
      <c r="E918" s="10"/>
      <c r="F918" s="10"/>
      <c r="G918" s="10"/>
      <c r="H918" s="10"/>
      <c r="I918" s="10"/>
      <c r="J918" s="10"/>
      <c r="K918" s="11" t="str">
        <f aca="false">IF(J918="","",IF(J918&gt;=9,"Promoter",IF(J918&gt;=7,"Passive","Detractor")))</f>
        <v/>
      </c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1" t="str">
        <f aca="false">IF(OR(K918="Detractor",COUNTIF(M918:Y918,"&lt;=2")&gt;0,AA918="Yes"),"ALERT","")</f>
        <v/>
      </c>
    </row>
    <row r="919" customFormat="false" ht="15" hidden="false" customHeight="false" outlineLevel="0" collapsed="false">
      <c r="A919" s="10"/>
      <c r="B919" s="13"/>
      <c r="C919" s="11" t="str">
        <f aca="false">IF(B919="","",TEXT(B919,"yyyy-mm"))</f>
        <v/>
      </c>
      <c r="D919" s="10"/>
      <c r="E919" s="10"/>
      <c r="F919" s="10"/>
      <c r="G919" s="10"/>
      <c r="H919" s="10"/>
      <c r="I919" s="10"/>
      <c r="J919" s="10"/>
      <c r="K919" s="11" t="str">
        <f aca="false">IF(J919="","",IF(J919&gt;=9,"Promoter",IF(J919&gt;=7,"Passive","Detractor")))</f>
        <v/>
      </c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1" t="str">
        <f aca="false">IF(OR(K919="Detractor",COUNTIF(M919:Y919,"&lt;=2")&gt;0,AA919="Yes"),"ALERT","")</f>
        <v/>
      </c>
    </row>
    <row r="920" customFormat="false" ht="15" hidden="false" customHeight="false" outlineLevel="0" collapsed="false">
      <c r="A920" s="10"/>
      <c r="B920" s="13"/>
      <c r="C920" s="11" t="str">
        <f aca="false">IF(B920="","",TEXT(B920,"yyyy-mm"))</f>
        <v/>
      </c>
      <c r="D920" s="10"/>
      <c r="E920" s="10"/>
      <c r="F920" s="10"/>
      <c r="G920" s="10"/>
      <c r="H920" s="10"/>
      <c r="I920" s="10"/>
      <c r="J920" s="10"/>
      <c r="K920" s="11" t="str">
        <f aca="false">IF(J920="","",IF(J920&gt;=9,"Promoter",IF(J920&gt;=7,"Passive","Detractor")))</f>
        <v/>
      </c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1" t="str">
        <f aca="false">IF(OR(K920="Detractor",COUNTIF(M920:Y920,"&lt;=2")&gt;0,AA920="Yes"),"ALERT","")</f>
        <v/>
      </c>
    </row>
    <row r="921" customFormat="false" ht="15" hidden="false" customHeight="false" outlineLevel="0" collapsed="false">
      <c r="A921" s="10"/>
      <c r="B921" s="13"/>
      <c r="C921" s="11" t="str">
        <f aca="false">IF(B921="","",TEXT(B921,"yyyy-mm"))</f>
        <v/>
      </c>
      <c r="D921" s="10"/>
      <c r="E921" s="10"/>
      <c r="F921" s="10"/>
      <c r="G921" s="10"/>
      <c r="H921" s="10"/>
      <c r="I921" s="10"/>
      <c r="J921" s="10"/>
      <c r="K921" s="11" t="str">
        <f aca="false">IF(J921="","",IF(J921&gt;=9,"Promoter",IF(J921&gt;=7,"Passive","Detractor")))</f>
        <v/>
      </c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1" t="str">
        <f aca="false">IF(OR(K921="Detractor",COUNTIF(M921:Y921,"&lt;=2")&gt;0,AA921="Yes"),"ALERT","")</f>
        <v/>
      </c>
    </row>
    <row r="922" customFormat="false" ht="15" hidden="false" customHeight="false" outlineLevel="0" collapsed="false">
      <c r="A922" s="10"/>
      <c r="B922" s="13"/>
      <c r="C922" s="11" t="str">
        <f aca="false">IF(B922="","",TEXT(B922,"yyyy-mm"))</f>
        <v/>
      </c>
      <c r="D922" s="10"/>
      <c r="E922" s="10"/>
      <c r="F922" s="10"/>
      <c r="G922" s="10"/>
      <c r="H922" s="10"/>
      <c r="I922" s="10"/>
      <c r="J922" s="10"/>
      <c r="K922" s="11" t="str">
        <f aca="false">IF(J922="","",IF(J922&gt;=9,"Promoter",IF(J922&gt;=7,"Passive","Detractor")))</f>
        <v/>
      </c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1" t="str">
        <f aca="false">IF(OR(K922="Detractor",COUNTIF(M922:Y922,"&lt;=2")&gt;0,AA922="Yes"),"ALERT","")</f>
        <v/>
      </c>
    </row>
    <row r="923" customFormat="false" ht="15" hidden="false" customHeight="false" outlineLevel="0" collapsed="false">
      <c r="A923" s="10"/>
      <c r="B923" s="13"/>
      <c r="C923" s="11" t="str">
        <f aca="false">IF(B923="","",TEXT(B923,"yyyy-mm"))</f>
        <v/>
      </c>
      <c r="D923" s="10"/>
      <c r="E923" s="10"/>
      <c r="F923" s="10"/>
      <c r="G923" s="10"/>
      <c r="H923" s="10"/>
      <c r="I923" s="10"/>
      <c r="J923" s="10"/>
      <c r="K923" s="11" t="str">
        <f aca="false">IF(J923="","",IF(J923&gt;=9,"Promoter",IF(J923&gt;=7,"Passive","Detractor")))</f>
        <v/>
      </c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1" t="str">
        <f aca="false">IF(OR(K923="Detractor",COUNTIF(M923:Y923,"&lt;=2")&gt;0,AA923="Yes"),"ALERT","")</f>
        <v/>
      </c>
    </row>
    <row r="924" customFormat="false" ht="15" hidden="false" customHeight="false" outlineLevel="0" collapsed="false">
      <c r="A924" s="10"/>
      <c r="B924" s="13"/>
      <c r="C924" s="11" t="str">
        <f aca="false">IF(B924="","",TEXT(B924,"yyyy-mm"))</f>
        <v/>
      </c>
      <c r="D924" s="10"/>
      <c r="E924" s="10"/>
      <c r="F924" s="10"/>
      <c r="G924" s="10"/>
      <c r="H924" s="10"/>
      <c r="I924" s="10"/>
      <c r="J924" s="10"/>
      <c r="K924" s="11" t="str">
        <f aca="false">IF(J924="","",IF(J924&gt;=9,"Promoter",IF(J924&gt;=7,"Passive","Detractor")))</f>
        <v/>
      </c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1" t="str">
        <f aca="false">IF(OR(K924="Detractor",COUNTIF(M924:Y924,"&lt;=2")&gt;0,AA924="Yes"),"ALERT","")</f>
        <v/>
      </c>
    </row>
    <row r="925" customFormat="false" ht="15" hidden="false" customHeight="false" outlineLevel="0" collapsed="false">
      <c r="A925" s="10"/>
      <c r="B925" s="13"/>
      <c r="C925" s="11" t="str">
        <f aca="false">IF(B925="","",TEXT(B925,"yyyy-mm"))</f>
        <v/>
      </c>
      <c r="D925" s="10"/>
      <c r="E925" s="10"/>
      <c r="F925" s="10"/>
      <c r="G925" s="10"/>
      <c r="H925" s="10"/>
      <c r="I925" s="10"/>
      <c r="J925" s="10"/>
      <c r="K925" s="11" t="str">
        <f aca="false">IF(J925="","",IF(J925&gt;=9,"Promoter",IF(J925&gt;=7,"Passive","Detractor")))</f>
        <v/>
      </c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1" t="str">
        <f aca="false">IF(OR(K925="Detractor",COUNTIF(M925:Y925,"&lt;=2")&gt;0,AA925="Yes"),"ALERT","")</f>
        <v/>
      </c>
    </row>
    <row r="926" customFormat="false" ht="15" hidden="false" customHeight="false" outlineLevel="0" collapsed="false">
      <c r="A926" s="10"/>
      <c r="B926" s="13"/>
      <c r="C926" s="11" t="str">
        <f aca="false">IF(B926="","",TEXT(B926,"yyyy-mm"))</f>
        <v/>
      </c>
      <c r="D926" s="10"/>
      <c r="E926" s="10"/>
      <c r="F926" s="10"/>
      <c r="G926" s="10"/>
      <c r="H926" s="10"/>
      <c r="I926" s="10"/>
      <c r="J926" s="10"/>
      <c r="K926" s="11" t="str">
        <f aca="false">IF(J926="","",IF(J926&gt;=9,"Promoter",IF(J926&gt;=7,"Passive","Detractor")))</f>
        <v/>
      </c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1" t="str">
        <f aca="false">IF(OR(K926="Detractor",COUNTIF(M926:Y926,"&lt;=2")&gt;0,AA926="Yes"),"ALERT","")</f>
        <v/>
      </c>
    </row>
    <row r="927" customFormat="false" ht="15" hidden="false" customHeight="false" outlineLevel="0" collapsed="false">
      <c r="A927" s="10"/>
      <c r="B927" s="13"/>
      <c r="C927" s="11" t="str">
        <f aca="false">IF(B927="","",TEXT(B927,"yyyy-mm"))</f>
        <v/>
      </c>
      <c r="D927" s="10"/>
      <c r="E927" s="10"/>
      <c r="F927" s="10"/>
      <c r="G927" s="10"/>
      <c r="H927" s="10"/>
      <c r="I927" s="10"/>
      <c r="J927" s="10"/>
      <c r="K927" s="11" t="str">
        <f aca="false">IF(J927="","",IF(J927&gt;=9,"Promoter",IF(J927&gt;=7,"Passive","Detractor")))</f>
        <v/>
      </c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1" t="str">
        <f aca="false">IF(OR(K927="Detractor",COUNTIF(M927:Y927,"&lt;=2")&gt;0,AA927="Yes"),"ALERT","")</f>
        <v/>
      </c>
    </row>
    <row r="928" customFormat="false" ht="15" hidden="false" customHeight="false" outlineLevel="0" collapsed="false">
      <c r="A928" s="10"/>
      <c r="B928" s="13"/>
      <c r="C928" s="11" t="str">
        <f aca="false">IF(B928="","",TEXT(B928,"yyyy-mm"))</f>
        <v/>
      </c>
      <c r="D928" s="10"/>
      <c r="E928" s="10"/>
      <c r="F928" s="10"/>
      <c r="G928" s="10"/>
      <c r="H928" s="10"/>
      <c r="I928" s="10"/>
      <c r="J928" s="10"/>
      <c r="K928" s="11" t="str">
        <f aca="false">IF(J928="","",IF(J928&gt;=9,"Promoter",IF(J928&gt;=7,"Passive","Detractor")))</f>
        <v/>
      </c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1" t="str">
        <f aca="false">IF(OR(K928="Detractor",COUNTIF(M928:Y928,"&lt;=2")&gt;0,AA928="Yes"),"ALERT","")</f>
        <v/>
      </c>
    </row>
    <row r="929" customFormat="false" ht="15" hidden="false" customHeight="false" outlineLevel="0" collapsed="false">
      <c r="A929" s="10"/>
      <c r="B929" s="13"/>
      <c r="C929" s="11" t="str">
        <f aca="false">IF(B929="","",TEXT(B929,"yyyy-mm"))</f>
        <v/>
      </c>
      <c r="D929" s="10"/>
      <c r="E929" s="10"/>
      <c r="F929" s="10"/>
      <c r="G929" s="10"/>
      <c r="H929" s="10"/>
      <c r="I929" s="10"/>
      <c r="J929" s="10"/>
      <c r="K929" s="11" t="str">
        <f aca="false">IF(J929="","",IF(J929&gt;=9,"Promoter",IF(J929&gt;=7,"Passive","Detractor")))</f>
        <v/>
      </c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1" t="str">
        <f aca="false">IF(OR(K929="Detractor",COUNTIF(M929:Y929,"&lt;=2")&gt;0,AA929="Yes"),"ALERT","")</f>
        <v/>
      </c>
    </row>
    <row r="930" customFormat="false" ht="15" hidden="false" customHeight="false" outlineLevel="0" collapsed="false">
      <c r="A930" s="10"/>
      <c r="B930" s="13"/>
      <c r="C930" s="11" t="str">
        <f aca="false">IF(B930="","",TEXT(B930,"yyyy-mm"))</f>
        <v/>
      </c>
      <c r="D930" s="10"/>
      <c r="E930" s="10"/>
      <c r="F930" s="10"/>
      <c r="G930" s="10"/>
      <c r="H930" s="10"/>
      <c r="I930" s="10"/>
      <c r="J930" s="10"/>
      <c r="K930" s="11" t="str">
        <f aca="false">IF(J930="","",IF(J930&gt;=9,"Promoter",IF(J930&gt;=7,"Passive","Detractor")))</f>
        <v/>
      </c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1" t="str">
        <f aca="false">IF(OR(K930="Detractor",COUNTIF(M930:Y930,"&lt;=2")&gt;0,AA930="Yes"),"ALERT","")</f>
        <v/>
      </c>
    </row>
    <row r="931" customFormat="false" ht="15" hidden="false" customHeight="false" outlineLevel="0" collapsed="false">
      <c r="A931" s="10"/>
      <c r="B931" s="13"/>
      <c r="C931" s="11" t="str">
        <f aca="false">IF(B931="","",TEXT(B931,"yyyy-mm"))</f>
        <v/>
      </c>
      <c r="D931" s="10"/>
      <c r="E931" s="10"/>
      <c r="F931" s="10"/>
      <c r="G931" s="10"/>
      <c r="H931" s="10"/>
      <c r="I931" s="10"/>
      <c r="J931" s="10"/>
      <c r="K931" s="11" t="str">
        <f aca="false">IF(J931="","",IF(J931&gt;=9,"Promoter",IF(J931&gt;=7,"Passive","Detractor")))</f>
        <v/>
      </c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1" t="str">
        <f aca="false">IF(OR(K931="Detractor",COUNTIF(M931:Y931,"&lt;=2")&gt;0,AA931="Yes"),"ALERT","")</f>
        <v/>
      </c>
    </row>
    <row r="932" customFormat="false" ht="15" hidden="false" customHeight="false" outlineLevel="0" collapsed="false">
      <c r="A932" s="10"/>
      <c r="B932" s="13"/>
      <c r="C932" s="11" t="str">
        <f aca="false">IF(B932="","",TEXT(B932,"yyyy-mm"))</f>
        <v/>
      </c>
      <c r="D932" s="10"/>
      <c r="E932" s="10"/>
      <c r="F932" s="10"/>
      <c r="G932" s="10"/>
      <c r="H932" s="10"/>
      <c r="I932" s="10"/>
      <c r="J932" s="10"/>
      <c r="K932" s="11" t="str">
        <f aca="false">IF(J932="","",IF(J932&gt;=9,"Promoter",IF(J932&gt;=7,"Passive","Detractor")))</f>
        <v/>
      </c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1" t="str">
        <f aca="false">IF(OR(K932="Detractor",COUNTIF(M932:Y932,"&lt;=2")&gt;0,AA932="Yes"),"ALERT","")</f>
        <v/>
      </c>
    </row>
    <row r="933" customFormat="false" ht="15" hidden="false" customHeight="false" outlineLevel="0" collapsed="false">
      <c r="A933" s="10"/>
      <c r="B933" s="13"/>
      <c r="C933" s="11" t="str">
        <f aca="false">IF(B933="","",TEXT(B933,"yyyy-mm"))</f>
        <v/>
      </c>
      <c r="D933" s="10"/>
      <c r="E933" s="10"/>
      <c r="F933" s="10"/>
      <c r="G933" s="10"/>
      <c r="H933" s="10"/>
      <c r="I933" s="10"/>
      <c r="J933" s="10"/>
      <c r="K933" s="11" t="str">
        <f aca="false">IF(J933="","",IF(J933&gt;=9,"Promoter",IF(J933&gt;=7,"Passive","Detractor")))</f>
        <v/>
      </c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1" t="str">
        <f aca="false">IF(OR(K933="Detractor",COUNTIF(M933:Y933,"&lt;=2")&gt;0,AA933="Yes"),"ALERT","")</f>
        <v/>
      </c>
    </row>
    <row r="934" customFormat="false" ht="15" hidden="false" customHeight="false" outlineLevel="0" collapsed="false">
      <c r="A934" s="10"/>
      <c r="B934" s="13"/>
      <c r="C934" s="11" t="str">
        <f aca="false">IF(B934="","",TEXT(B934,"yyyy-mm"))</f>
        <v/>
      </c>
      <c r="D934" s="10"/>
      <c r="E934" s="10"/>
      <c r="F934" s="10"/>
      <c r="G934" s="10"/>
      <c r="H934" s="10"/>
      <c r="I934" s="10"/>
      <c r="J934" s="10"/>
      <c r="K934" s="11" t="str">
        <f aca="false">IF(J934="","",IF(J934&gt;=9,"Promoter",IF(J934&gt;=7,"Passive","Detractor")))</f>
        <v/>
      </c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1" t="str">
        <f aca="false">IF(OR(K934="Detractor",COUNTIF(M934:Y934,"&lt;=2")&gt;0,AA934="Yes"),"ALERT","")</f>
        <v/>
      </c>
    </row>
    <row r="935" customFormat="false" ht="15" hidden="false" customHeight="false" outlineLevel="0" collapsed="false">
      <c r="A935" s="10"/>
      <c r="B935" s="13"/>
      <c r="C935" s="11" t="str">
        <f aca="false">IF(B935="","",TEXT(B935,"yyyy-mm"))</f>
        <v/>
      </c>
      <c r="D935" s="10"/>
      <c r="E935" s="10"/>
      <c r="F935" s="10"/>
      <c r="G935" s="10"/>
      <c r="H935" s="10"/>
      <c r="I935" s="10"/>
      <c r="J935" s="10"/>
      <c r="K935" s="11" t="str">
        <f aca="false">IF(J935="","",IF(J935&gt;=9,"Promoter",IF(J935&gt;=7,"Passive","Detractor")))</f>
        <v/>
      </c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1" t="str">
        <f aca="false">IF(OR(K935="Detractor",COUNTIF(M935:Y935,"&lt;=2")&gt;0,AA935="Yes"),"ALERT","")</f>
        <v/>
      </c>
    </row>
    <row r="936" customFormat="false" ht="15" hidden="false" customHeight="false" outlineLevel="0" collapsed="false">
      <c r="A936" s="10"/>
      <c r="B936" s="13"/>
      <c r="C936" s="11" t="str">
        <f aca="false">IF(B936="","",TEXT(B936,"yyyy-mm"))</f>
        <v/>
      </c>
      <c r="D936" s="10"/>
      <c r="E936" s="10"/>
      <c r="F936" s="10"/>
      <c r="G936" s="10"/>
      <c r="H936" s="10"/>
      <c r="I936" s="10"/>
      <c r="J936" s="10"/>
      <c r="K936" s="11" t="str">
        <f aca="false">IF(J936="","",IF(J936&gt;=9,"Promoter",IF(J936&gt;=7,"Passive","Detractor")))</f>
        <v/>
      </c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1" t="str">
        <f aca="false">IF(OR(K936="Detractor",COUNTIF(M936:Y936,"&lt;=2")&gt;0,AA936="Yes"),"ALERT","")</f>
        <v/>
      </c>
    </row>
    <row r="937" customFormat="false" ht="15" hidden="false" customHeight="false" outlineLevel="0" collapsed="false">
      <c r="A937" s="10"/>
      <c r="B937" s="13"/>
      <c r="C937" s="11" t="str">
        <f aca="false">IF(B937="","",TEXT(B937,"yyyy-mm"))</f>
        <v/>
      </c>
      <c r="D937" s="10"/>
      <c r="E937" s="10"/>
      <c r="F937" s="10"/>
      <c r="G937" s="10"/>
      <c r="H937" s="10"/>
      <c r="I937" s="10"/>
      <c r="J937" s="10"/>
      <c r="K937" s="11" t="str">
        <f aca="false">IF(J937="","",IF(J937&gt;=9,"Promoter",IF(J937&gt;=7,"Passive","Detractor")))</f>
        <v/>
      </c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1" t="str">
        <f aca="false">IF(OR(K937="Detractor",COUNTIF(M937:Y937,"&lt;=2")&gt;0,AA937="Yes"),"ALERT","")</f>
        <v/>
      </c>
    </row>
    <row r="938" customFormat="false" ht="15" hidden="false" customHeight="false" outlineLevel="0" collapsed="false">
      <c r="A938" s="10"/>
      <c r="B938" s="13"/>
      <c r="C938" s="11" t="str">
        <f aca="false">IF(B938="","",TEXT(B938,"yyyy-mm"))</f>
        <v/>
      </c>
      <c r="D938" s="10"/>
      <c r="E938" s="10"/>
      <c r="F938" s="10"/>
      <c r="G938" s="10"/>
      <c r="H938" s="10"/>
      <c r="I938" s="10"/>
      <c r="J938" s="10"/>
      <c r="K938" s="11" t="str">
        <f aca="false">IF(J938="","",IF(J938&gt;=9,"Promoter",IF(J938&gt;=7,"Passive","Detractor")))</f>
        <v/>
      </c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1" t="str">
        <f aca="false">IF(OR(K938="Detractor",COUNTIF(M938:Y938,"&lt;=2")&gt;0,AA938="Yes"),"ALERT","")</f>
        <v/>
      </c>
    </row>
    <row r="939" customFormat="false" ht="15" hidden="false" customHeight="false" outlineLevel="0" collapsed="false">
      <c r="A939" s="10"/>
      <c r="B939" s="13"/>
      <c r="C939" s="11" t="str">
        <f aca="false">IF(B939="","",TEXT(B939,"yyyy-mm"))</f>
        <v/>
      </c>
      <c r="D939" s="10"/>
      <c r="E939" s="10"/>
      <c r="F939" s="10"/>
      <c r="G939" s="10"/>
      <c r="H939" s="10"/>
      <c r="I939" s="10"/>
      <c r="J939" s="10"/>
      <c r="K939" s="11" t="str">
        <f aca="false">IF(J939="","",IF(J939&gt;=9,"Promoter",IF(J939&gt;=7,"Passive","Detractor")))</f>
        <v/>
      </c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1" t="str">
        <f aca="false">IF(OR(K939="Detractor",COUNTIF(M939:Y939,"&lt;=2")&gt;0,AA939="Yes"),"ALERT","")</f>
        <v/>
      </c>
    </row>
    <row r="940" customFormat="false" ht="15" hidden="false" customHeight="false" outlineLevel="0" collapsed="false">
      <c r="A940" s="10"/>
      <c r="B940" s="13"/>
      <c r="C940" s="11" t="str">
        <f aca="false">IF(B940="","",TEXT(B940,"yyyy-mm"))</f>
        <v/>
      </c>
      <c r="D940" s="10"/>
      <c r="E940" s="10"/>
      <c r="F940" s="10"/>
      <c r="G940" s="10"/>
      <c r="H940" s="10"/>
      <c r="I940" s="10"/>
      <c r="J940" s="10"/>
      <c r="K940" s="11" t="str">
        <f aca="false">IF(J940="","",IF(J940&gt;=9,"Promoter",IF(J940&gt;=7,"Passive","Detractor")))</f>
        <v/>
      </c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1" t="str">
        <f aca="false">IF(OR(K940="Detractor",COUNTIF(M940:Y940,"&lt;=2")&gt;0,AA940="Yes"),"ALERT","")</f>
        <v/>
      </c>
    </row>
    <row r="941" customFormat="false" ht="15" hidden="false" customHeight="false" outlineLevel="0" collapsed="false">
      <c r="A941" s="10"/>
      <c r="B941" s="13"/>
      <c r="C941" s="11" t="str">
        <f aca="false">IF(B941="","",TEXT(B941,"yyyy-mm"))</f>
        <v/>
      </c>
      <c r="D941" s="10"/>
      <c r="E941" s="10"/>
      <c r="F941" s="10"/>
      <c r="G941" s="10"/>
      <c r="H941" s="10"/>
      <c r="I941" s="10"/>
      <c r="J941" s="10"/>
      <c r="K941" s="11" t="str">
        <f aca="false">IF(J941="","",IF(J941&gt;=9,"Promoter",IF(J941&gt;=7,"Passive","Detractor")))</f>
        <v/>
      </c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1" t="str">
        <f aca="false">IF(OR(K941="Detractor",COUNTIF(M941:Y941,"&lt;=2")&gt;0,AA941="Yes"),"ALERT","")</f>
        <v/>
      </c>
    </row>
    <row r="942" customFormat="false" ht="15" hidden="false" customHeight="false" outlineLevel="0" collapsed="false">
      <c r="A942" s="10"/>
      <c r="B942" s="13"/>
      <c r="C942" s="11" t="str">
        <f aca="false">IF(B942="","",TEXT(B942,"yyyy-mm"))</f>
        <v/>
      </c>
      <c r="D942" s="10"/>
      <c r="E942" s="10"/>
      <c r="F942" s="10"/>
      <c r="G942" s="10"/>
      <c r="H942" s="10"/>
      <c r="I942" s="10"/>
      <c r="J942" s="10"/>
      <c r="K942" s="11" t="str">
        <f aca="false">IF(J942="","",IF(J942&gt;=9,"Promoter",IF(J942&gt;=7,"Passive","Detractor")))</f>
        <v/>
      </c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1" t="str">
        <f aca="false">IF(OR(K942="Detractor",COUNTIF(M942:Y942,"&lt;=2")&gt;0,AA942="Yes"),"ALERT","")</f>
        <v/>
      </c>
    </row>
    <row r="943" customFormat="false" ht="15" hidden="false" customHeight="false" outlineLevel="0" collapsed="false">
      <c r="A943" s="10"/>
      <c r="B943" s="13"/>
      <c r="C943" s="11" t="str">
        <f aca="false">IF(B943="","",TEXT(B943,"yyyy-mm"))</f>
        <v/>
      </c>
      <c r="D943" s="10"/>
      <c r="E943" s="10"/>
      <c r="F943" s="10"/>
      <c r="G943" s="10"/>
      <c r="H943" s="10"/>
      <c r="I943" s="10"/>
      <c r="J943" s="10"/>
      <c r="K943" s="11" t="str">
        <f aca="false">IF(J943="","",IF(J943&gt;=9,"Promoter",IF(J943&gt;=7,"Passive","Detractor")))</f>
        <v/>
      </c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1" t="str">
        <f aca="false">IF(OR(K943="Detractor",COUNTIF(M943:Y943,"&lt;=2")&gt;0,AA943="Yes"),"ALERT","")</f>
        <v/>
      </c>
    </row>
    <row r="944" customFormat="false" ht="15" hidden="false" customHeight="false" outlineLevel="0" collapsed="false">
      <c r="A944" s="10"/>
      <c r="B944" s="13"/>
      <c r="C944" s="11" t="str">
        <f aca="false">IF(B944="","",TEXT(B944,"yyyy-mm"))</f>
        <v/>
      </c>
      <c r="D944" s="10"/>
      <c r="E944" s="10"/>
      <c r="F944" s="10"/>
      <c r="G944" s="10"/>
      <c r="H944" s="10"/>
      <c r="I944" s="10"/>
      <c r="J944" s="10"/>
      <c r="K944" s="11" t="str">
        <f aca="false">IF(J944="","",IF(J944&gt;=9,"Promoter",IF(J944&gt;=7,"Passive","Detractor")))</f>
        <v/>
      </c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1" t="str">
        <f aca="false">IF(OR(K944="Detractor",COUNTIF(M944:Y944,"&lt;=2")&gt;0,AA944="Yes"),"ALERT","")</f>
        <v/>
      </c>
    </row>
    <row r="945" customFormat="false" ht="15" hidden="false" customHeight="false" outlineLevel="0" collapsed="false">
      <c r="A945" s="10"/>
      <c r="B945" s="13"/>
      <c r="C945" s="11" t="str">
        <f aca="false">IF(B945="","",TEXT(B945,"yyyy-mm"))</f>
        <v/>
      </c>
      <c r="D945" s="10"/>
      <c r="E945" s="10"/>
      <c r="F945" s="10"/>
      <c r="G945" s="10"/>
      <c r="H945" s="10"/>
      <c r="I945" s="10"/>
      <c r="J945" s="10"/>
      <c r="K945" s="11" t="str">
        <f aca="false">IF(J945="","",IF(J945&gt;=9,"Promoter",IF(J945&gt;=7,"Passive","Detractor")))</f>
        <v/>
      </c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1" t="str">
        <f aca="false">IF(OR(K945="Detractor",COUNTIF(M945:Y945,"&lt;=2")&gt;0,AA945="Yes"),"ALERT","")</f>
        <v/>
      </c>
    </row>
    <row r="946" customFormat="false" ht="15" hidden="false" customHeight="false" outlineLevel="0" collapsed="false">
      <c r="A946" s="10"/>
      <c r="B946" s="13"/>
      <c r="C946" s="11" t="str">
        <f aca="false">IF(B946="","",TEXT(B946,"yyyy-mm"))</f>
        <v/>
      </c>
      <c r="D946" s="10"/>
      <c r="E946" s="10"/>
      <c r="F946" s="10"/>
      <c r="G946" s="10"/>
      <c r="H946" s="10"/>
      <c r="I946" s="10"/>
      <c r="J946" s="10"/>
      <c r="K946" s="11" t="str">
        <f aca="false">IF(J946="","",IF(J946&gt;=9,"Promoter",IF(J946&gt;=7,"Passive","Detractor")))</f>
        <v/>
      </c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1" t="str">
        <f aca="false">IF(OR(K946="Detractor",COUNTIF(M946:Y946,"&lt;=2")&gt;0,AA946="Yes"),"ALERT","")</f>
        <v/>
      </c>
    </row>
    <row r="947" customFormat="false" ht="15" hidden="false" customHeight="false" outlineLevel="0" collapsed="false">
      <c r="A947" s="10"/>
      <c r="B947" s="13"/>
      <c r="C947" s="11" t="str">
        <f aca="false">IF(B947="","",TEXT(B947,"yyyy-mm"))</f>
        <v/>
      </c>
      <c r="D947" s="10"/>
      <c r="E947" s="10"/>
      <c r="F947" s="10"/>
      <c r="G947" s="10"/>
      <c r="H947" s="10"/>
      <c r="I947" s="10"/>
      <c r="J947" s="10"/>
      <c r="K947" s="11" t="str">
        <f aca="false">IF(J947="","",IF(J947&gt;=9,"Promoter",IF(J947&gt;=7,"Passive","Detractor")))</f>
        <v/>
      </c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1" t="str">
        <f aca="false">IF(OR(K947="Detractor",COUNTIF(M947:Y947,"&lt;=2")&gt;0,AA947="Yes"),"ALERT","")</f>
        <v/>
      </c>
    </row>
    <row r="948" customFormat="false" ht="15" hidden="false" customHeight="false" outlineLevel="0" collapsed="false">
      <c r="A948" s="10"/>
      <c r="B948" s="13"/>
      <c r="C948" s="11" t="str">
        <f aca="false">IF(B948="","",TEXT(B948,"yyyy-mm"))</f>
        <v/>
      </c>
      <c r="D948" s="10"/>
      <c r="E948" s="10"/>
      <c r="F948" s="10"/>
      <c r="G948" s="10"/>
      <c r="H948" s="10"/>
      <c r="I948" s="10"/>
      <c r="J948" s="10"/>
      <c r="K948" s="11" t="str">
        <f aca="false">IF(J948="","",IF(J948&gt;=9,"Promoter",IF(J948&gt;=7,"Passive","Detractor")))</f>
        <v/>
      </c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1" t="str">
        <f aca="false">IF(OR(K948="Detractor",COUNTIF(M948:Y948,"&lt;=2")&gt;0,AA948="Yes"),"ALERT","")</f>
        <v/>
      </c>
    </row>
    <row r="949" customFormat="false" ht="15" hidden="false" customHeight="false" outlineLevel="0" collapsed="false">
      <c r="A949" s="10"/>
      <c r="B949" s="13"/>
      <c r="C949" s="11" t="str">
        <f aca="false">IF(B949="","",TEXT(B949,"yyyy-mm"))</f>
        <v/>
      </c>
      <c r="D949" s="10"/>
      <c r="E949" s="10"/>
      <c r="F949" s="10"/>
      <c r="G949" s="10"/>
      <c r="H949" s="10"/>
      <c r="I949" s="10"/>
      <c r="J949" s="10"/>
      <c r="K949" s="11" t="str">
        <f aca="false">IF(J949="","",IF(J949&gt;=9,"Promoter",IF(J949&gt;=7,"Passive","Detractor")))</f>
        <v/>
      </c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1" t="str">
        <f aca="false">IF(OR(K949="Detractor",COUNTIF(M949:Y949,"&lt;=2")&gt;0,AA949="Yes"),"ALERT","")</f>
        <v/>
      </c>
    </row>
    <row r="950" customFormat="false" ht="15" hidden="false" customHeight="false" outlineLevel="0" collapsed="false">
      <c r="A950" s="10"/>
      <c r="B950" s="13"/>
      <c r="C950" s="11" t="str">
        <f aca="false">IF(B950="","",TEXT(B950,"yyyy-mm"))</f>
        <v/>
      </c>
      <c r="D950" s="10"/>
      <c r="E950" s="10"/>
      <c r="F950" s="10"/>
      <c r="G950" s="10"/>
      <c r="H950" s="10"/>
      <c r="I950" s="10"/>
      <c r="J950" s="10"/>
      <c r="K950" s="11" t="str">
        <f aca="false">IF(J950="","",IF(J950&gt;=9,"Promoter",IF(J950&gt;=7,"Passive","Detractor")))</f>
        <v/>
      </c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1" t="str">
        <f aca="false">IF(OR(K950="Detractor",COUNTIF(M950:Y950,"&lt;=2")&gt;0,AA950="Yes"),"ALERT","")</f>
        <v/>
      </c>
    </row>
    <row r="951" customFormat="false" ht="15" hidden="false" customHeight="false" outlineLevel="0" collapsed="false">
      <c r="A951" s="10"/>
      <c r="B951" s="13"/>
      <c r="C951" s="11" t="str">
        <f aca="false">IF(B951="","",TEXT(B951,"yyyy-mm"))</f>
        <v/>
      </c>
      <c r="D951" s="10"/>
      <c r="E951" s="10"/>
      <c r="F951" s="10"/>
      <c r="G951" s="10"/>
      <c r="H951" s="10"/>
      <c r="I951" s="10"/>
      <c r="J951" s="10"/>
      <c r="K951" s="11" t="str">
        <f aca="false">IF(J951="","",IF(J951&gt;=9,"Promoter",IF(J951&gt;=7,"Passive","Detractor")))</f>
        <v/>
      </c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1" t="str">
        <f aca="false">IF(OR(K951="Detractor",COUNTIF(M951:Y951,"&lt;=2")&gt;0,AA951="Yes"),"ALERT","")</f>
        <v/>
      </c>
    </row>
    <row r="952" customFormat="false" ht="15" hidden="false" customHeight="false" outlineLevel="0" collapsed="false">
      <c r="A952" s="10"/>
      <c r="B952" s="13"/>
      <c r="C952" s="11" t="str">
        <f aca="false">IF(B952="","",TEXT(B952,"yyyy-mm"))</f>
        <v/>
      </c>
      <c r="D952" s="10"/>
      <c r="E952" s="10"/>
      <c r="F952" s="10"/>
      <c r="G952" s="10"/>
      <c r="H952" s="10"/>
      <c r="I952" s="10"/>
      <c r="J952" s="10"/>
      <c r="K952" s="11" t="str">
        <f aca="false">IF(J952="","",IF(J952&gt;=9,"Promoter",IF(J952&gt;=7,"Passive","Detractor")))</f>
        <v/>
      </c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1" t="str">
        <f aca="false">IF(OR(K952="Detractor",COUNTIF(M952:Y952,"&lt;=2")&gt;0,AA952="Yes"),"ALERT","")</f>
        <v/>
      </c>
    </row>
    <row r="953" customFormat="false" ht="15" hidden="false" customHeight="false" outlineLevel="0" collapsed="false">
      <c r="A953" s="10"/>
      <c r="B953" s="13"/>
      <c r="C953" s="11" t="str">
        <f aca="false">IF(B953="","",TEXT(B953,"yyyy-mm"))</f>
        <v/>
      </c>
      <c r="D953" s="10"/>
      <c r="E953" s="10"/>
      <c r="F953" s="10"/>
      <c r="G953" s="10"/>
      <c r="H953" s="10"/>
      <c r="I953" s="10"/>
      <c r="J953" s="10"/>
      <c r="K953" s="11" t="str">
        <f aca="false">IF(J953="","",IF(J953&gt;=9,"Promoter",IF(J953&gt;=7,"Passive","Detractor")))</f>
        <v/>
      </c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1" t="str">
        <f aca="false">IF(OR(K953="Detractor",COUNTIF(M953:Y953,"&lt;=2")&gt;0,AA953="Yes"),"ALERT","")</f>
        <v/>
      </c>
    </row>
    <row r="954" customFormat="false" ht="15" hidden="false" customHeight="false" outlineLevel="0" collapsed="false">
      <c r="A954" s="10"/>
      <c r="B954" s="13"/>
      <c r="C954" s="11" t="str">
        <f aca="false">IF(B954="","",TEXT(B954,"yyyy-mm"))</f>
        <v/>
      </c>
      <c r="D954" s="10"/>
      <c r="E954" s="10"/>
      <c r="F954" s="10"/>
      <c r="G954" s="10"/>
      <c r="H954" s="10"/>
      <c r="I954" s="10"/>
      <c r="J954" s="10"/>
      <c r="K954" s="11" t="str">
        <f aca="false">IF(J954="","",IF(J954&gt;=9,"Promoter",IF(J954&gt;=7,"Passive","Detractor")))</f>
        <v/>
      </c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1" t="str">
        <f aca="false">IF(OR(K954="Detractor",COUNTIF(M954:Y954,"&lt;=2")&gt;0,AA954="Yes"),"ALERT","")</f>
        <v/>
      </c>
    </row>
    <row r="955" customFormat="false" ht="15" hidden="false" customHeight="false" outlineLevel="0" collapsed="false">
      <c r="A955" s="10"/>
      <c r="B955" s="13"/>
      <c r="C955" s="11" t="str">
        <f aca="false">IF(B955="","",TEXT(B955,"yyyy-mm"))</f>
        <v/>
      </c>
      <c r="D955" s="10"/>
      <c r="E955" s="10"/>
      <c r="F955" s="10"/>
      <c r="G955" s="10"/>
      <c r="H955" s="10"/>
      <c r="I955" s="10"/>
      <c r="J955" s="10"/>
      <c r="K955" s="11" t="str">
        <f aca="false">IF(J955="","",IF(J955&gt;=9,"Promoter",IF(J955&gt;=7,"Passive","Detractor")))</f>
        <v/>
      </c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1" t="str">
        <f aca="false">IF(OR(K955="Detractor",COUNTIF(M955:Y955,"&lt;=2")&gt;0,AA955="Yes"),"ALERT","")</f>
        <v/>
      </c>
    </row>
    <row r="956" customFormat="false" ht="15" hidden="false" customHeight="false" outlineLevel="0" collapsed="false">
      <c r="A956" s="10"/>
      <c r="B956" s="13"/>
      <c r="C956" s="11" t="str">
        <f aca="false">IF(B956="","",TEXT(B956,"yyyy-mm"))</f>
        <v/>
      </c>
      <c r="D956" s="10"/>
      <c r="E956" s="10"/>
      <c r="F956" s="10"/>
      <c r="G956" s="10"/>
      <c r="H956" s="10"/>
      <c r="I956" s="10"/>
      <c r="J956" s="10"/>
      <c r="K956" s="11" t="str">
        <f aca="false">IF(J956="","",IF(J956&gt;=9,"Promoter",IF(J956&gt;=7,"Passive","Detractor")))</f>
        <v/>
      </c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1" t="str">
        <f aca="false">IF(OR(K956="Detractor",COUNTIF(M956:Y956,"&lt;=2")&gt;0,AA956="Yes"),"ALERT","")</f>
        <v/>
      </c>
    </row>
    <row r="957" customFormat="false" ht="15" hidden="false" customHeight="false" outlineLevel="0" collapsed="false">
      <c r="A957" s="10"/>
      <c r="B957" s="13"/>
      <c r="C957" s="11" t="str">
        <f aca="false">IF(B957="","",TEXT(B957,"yyyy-mm"))</f>
        <v/>
      </c>
      <c r="D957" s="10"/>
      <c r="E957" s="10"/>
      <c r="F957" s="10"/>
      <c r="G957" s="10"/>
      <c r="H957" s="10"/>
      <c r="I957" s="10"/>
      <c r="J957" s="10"/>
      <c r="K957" s="11" t="str">
        <f aca="false">IF(J957="","",IF(J957&gt;=9,"Promoter",IF(J957&gt;=7,"Passive","Detractor")))</f>
        <v/>
      </c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1" t="str">
        <f aca="false">IF(OR(K957="Detractor",COUNTIF(M957:Y957,"&lt;=2")&gt;0,AA957="Yes"),"ALERT","")</f>
        <v/>
      </c>
    </row>
    <row r="958" customFormat="false" ht="15" hidden="false" customHeight="false" outlineLevel="0" collapsed="false">
      <c r="A958" s="10"/>
      <c r="B958" s="13"/>
      <c r="C958" s="11" t="str">
        <f aca="false">IF(B958="","",TEXT(B958,"yyyy-mm"))</f>
        <v/>
      </c>
      <c r="D958" s="10"/>
      <c r="E958" s="10"/>
      <c r="F958" s="10"/>
      <c r="G958" s="10"/>
      <c r="H958" s="10"/>
      <c r="I958" s="10"/>
      <c r="J958" s="10"/>
      <c r="K958" s="11" t="str">
        <f aca="false">IF(J958="","",IF(J958&gt;=9,"Promoter",IF(J958&gt;=7,"Passive","Detractor")))</f>
        <v/>
      </c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1" t="str">
        <f aca="false">IF(OR(K958="Detractor",COUNTIF(M958:Y958,"&lt;=2")&gt;0,AA958="Yes"),"ALERT","")</f>
        <v/>
      </c>
    </row>
    <row r="959" customFormat="false" ht="15" hidden="false" customHeight="false" outlineLevel="0" collapsed="false">
      <c r="A959" s="10"/>
      <c r="B959" s="13"/>
      <c r="C959" s="11" t="str">
        <f aca="false">IF(B959="","",TEXT(B959,"yyyy-mm"))</f>
        <v/>
      </c>
      <c r="D959" s="10"/>
      <c r="E959" s="10"/>
      <c r="F959" s="10"/>
      <c r="G959" s="10"/>
      <c r="H959" s="10"/>
      <c r="I959" s="10"/>
      <c r="J959" s="10"/>
      <c r="K959" s="11" t="str">
        <f aca="false">IF(J959="","",IF(J959&gt;=9,"Promoter",IF(J959&gt;=7,"Passive","Detractor")))</f>
        <v/>
      </c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1" t="str">
        <f aca="false">IF(OR(K959="Detractor",COUNTIF(M959:Y959,"&lt;=2")&gt;0,AA959="Yes"),"ALERT","")</f>
        <v/>
      </c>
    </row>
    <row r="960" customFormat="false" ht="15" hidden="false" customHeight="false" outlineLevel="0" collapsed="false">
      <c r="A960" s="10"/>
      <c r="B960" s="13"/>
      <c r="C960" s="11" t="str">
        <f aca="false">IF(B960="","",TEXT(B960,"yyyy-mm"))</f>
        <v/>
      </c>
      <c r="D960" s="10"/>
      <c r="E960" s="10"/>
      <c r="F960" s="10"/>
      <c r="G960" s="10"/>
      <c r="H960" s="10"/>
      <c r="I960" s="10"/>
      <c r="J960" s="10"/>
      <c r="K960" s="11" t="str">
        <f aca="false">IF(J960="","",IF(J960&gt;=9,"Promoter",IF(J960&gt;=7,"Passive","Detractor")))</f>
        <v/>
      </c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1" t="str">
        <f aca="false">IF(OR(K960="Detractor",COUNTIF(M960:Y960,"&lt;=2")&gt;0,AA960="Yes"),"ALERT","")</f>
        <v/>
      </c>
    </row>
    <row r="961" customFormat="false" ht="15" hidden="false" customHeight="false" outlineLevel="0" collapsed="false">
      <c r="A961" s="10"/>
      <c r="B961" s="13"/>
      <c r="C961" s="11" t="str">
        <f aca="false">IF(B961="","",TEXT(B961,"yyyy-mm"))</f>
        <v/>
      </c>
      <c r="D961" s="10"/>
      <c r="E961" s="10"/>
      <c r="F961" s="10"/>
      <c r="G961" s="10"/>
      <c r="H961" s="10"/>
      <c r="I961" s="10"/>
      <c r="J961" s="10"/>
      <c r="K961" s="11" t="str">
        <f aca="false">IF(J961="","",IF(J961&gt;=9,"Promoter",IF(J961&gt;=7,"Passive","Detractor")))</f>
        <v/>
      </c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1" t="str">
        <f aca="false">IF(OR(K961="Detractor",COUNTIF(M961:Y961,"&lt;=2")&gt;0,AA961="Yes"),"ALERT","")</f>
        <v/>
      </c>
    </row>
    <row r="962" customFormat="false" ht="15" hidden="false" customHeight="false" outlineLevel="0" collapsed="false">
      <c r="A962" s="10"/>
      <c r="B962" s="13"/>
      <c r="C962" s="11" t="str">
        <f aca="false">IF(B962="","",TEXT(B962,"yyyy-mm"))</f>
        <v/>
      </c>
      <c r="D962" s="10"/>
      <c r="E962" s="10"/>
      <c r="F962" s="10"/>
      <c r="G962" s="10"/>
      <c r="H962" s="10"/>
      <c r="I962" s="10"/>
      <c r="J962" s="10"/>
      <c r="K962" s="11" t="str">
        <f aca="false">IF(J962="","",IF(J962&gt;=9,"Promoter",IF(J962&gt;=7,"Passive","Detractor")))</f>
        <v/>
      </c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1" t="str">
        <f aca="false">IF(OR(K962="Detractor",COUNTIF(M962:Y962,"&lt;=2")&gt;0,AA962="Yes"),"ALERT","")</f>
        <v/>
      </c>
    </row>
    <row r="963" customFormat="false" ht="15" hidden="false" customHeight="false" outlineLevel="0" collapsed="false">
      <c r="A963" s="10"/>
      <c r="B963" s="13"/>
      <c r="C963" s="11" t="str">
        <f aca="false">IF(B963="","",TEXT(B963,"yyyy-mm"))</f>
        <v/>
      </c>
      <c r="D963" s="10"/>
      <c r="E963" s="10"/>
      <c r="F963" s="10"/>
      <c r="G963" s="10"/>
      <c r="H963" s="10"/>
      <c r="I963" s="10"/>
      <c r="J963" s="10"/>
      <c r="K963" s="11" t="str">
        <f aca="false">IF(J963="","",IF(J963&gt;=9,"Promoter",IF(J963&gt;=7,"Passive","Detractor")))</f>
        <v/>
      </c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1" t="str">
        <f aca="false">IF(OR(K963="Detractor",COUNTIF(M963:Y963,"&lt;=2")&gt;0,AA963="Yes"),"ALERT","")</f>
        <v/>
      </c>
    </row>
    <row r="964" customFormat="false" ht="15" hidden="false" customHeight="false" outlineLevel="0" collapsed="false">
      <c r="A964" s="10"/>
      <c r="B964" s="13"/>
      <c r="C964" s="11" t="str">
        <f aca="false">IF(B964="","",TEXT(B964,"yyyy-mm"))</f>
        <v/>
      </c>
      <c r="D964" s="10"/>
      <c r="E964" s="10"/>
      <c r="F964" s="10"/>
      <c r="G964" s="10"/>
      <c r="H964" s="10"/>
      <c r="I964" s="10"/>
      <c r="J964" s="10"/>
      <c r="K964" s="11" t="str">
        <f aca="false">IF(J964="","",IF(J964&gt;=9,"Promoter",IF(J964&gt;=7,"Passive","Detractor")))</f>
        <v/>
      </c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1" t="str">
        <f aca="false">IF(OR(K964="Detractor",COUNTIF(M964:Y964,"&lt;=2")&gt;0,AA964="Yes"),"ALERT","")</f>
        <v/>
      </c>
    </row>
    <row r="965" customFormat="false" ht="15" hidden="false" customHeight="false" outlineLevel="0" collapsed="false">
      <c r="A965" s="10"/>
      <c r="B965" s="13"/>
      <c r="C965" s="11" t="str">
        <f aca="false">IF(B965="","",TEXT(B965,"yyyy-mm"))</f>
        <v/>
      </c>
      <c r="D965" s="10"/>
      <c r="E965" s="10"/>
      <c r="F965" s="10"/>
      <c r="G965" s="10"/>
      <c r="H965" s="10"/>
      <c r="I965" s="10"/>
      <c r="J965" s="10"/>
      <c r="K965" s="11" t="str">
        <f aca="false">IF(J965="","",IF(J965&gt;=9,"Promoter",IF(J965&gt;=7,"Passive","Detractor")))</f>
        <v/>
      </c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1" t="str">
        <f aca="false">IF(OR(K965="Detractor",COUNTIF(M965:Y965,"&lt;=2")&gt;0,AA965="Yes"),"ALERT","")</f>
        <v/>
      </c>
    </row>
    <row r="966" customFormat="false" ht="15" hidden="false" customHeight="false" outlineLevel="0" collapsed="false">
      <c r="A966" s="10"/>
      <c r="B966" s="13"/>
      <c r="C966" s="11" t="str">
        <f aca="false">IF(B966="","",TEXT(B966,"yyyy-mm"))</f>
        <v/>
      </c>
      <c r="D966" s="10"/>
      <c r="E966" s="10"/>
      <c r="F966" s="10"/>
      <c r="G966" s="10"/>
      <c r="H966" s="10"/>
      <c r="I966" s="10"/>
      <c r="J966" s="10"/>
      <c r="K966" s="11" t="str">
        <f aca="false">IF(J966="","",IF(J966&gt;=9,"Promoter",IF(J966&gt;=7,"Passive","Detractor")))</f>
        <v/>
      </c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1" t="str">
        <f aca="false">IF(OR(K966="Detractor",COUNTIF(M966:Y966,"&lt;=2")&gt;0,AA966="Yes"),"ALERT","")</f>
        <v/>
      </c>
    </row>
    <row r="967" customFormat="false" ht="15" hidden="false" customHeight="false" outlineLevel="0" collapsed="false">
      <c r="A967" s="10"/>
      <c r="B967" s="13"/>
      <c r="C967" s="11" t="str">
        <f aca="false">IF(B967="","",TEXT(B967,"yyyy-mm"))</f>
        <v/>
      </c>
      <c r="D967" s="10"/>
      <c r="E967" s="10"/>
      <c r="F967" s="10"/>
      <c r="G967" s="10"/>
      <c r="H967" s="10"/>
      <c r="I967" s="10"/>
      <c r="J967" s="10"/>
      <c r="K967" s="11" t="str">
        <f aca="false">IF(J967="","",IF(J967&gt;=9,"Promoter",IF(J967&gt;=7,"Passive","Detractor")))</f>
        <v/>
      </c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1" t="str">
        <f aca="false">IF(OR(K967="Detractor",COUNTIF(M967:Y967,"&lt;=2")&gt;0,AA967="Yes"),"ALERT","")</f>
        <v/>
      </c>
    </row>
    <row r="968" customFormat="false" ht="15" hidden="false" customHeight="false" outlineLevel="0" collapsed="false">
      <c r="A968" s="10"/>
      <c r="B968" s="13"/>
      <c r="C968" s="11" t="str">
        <f aca="false">IF(B968="","",TEXT(B968,"yyyy-mm"))</f>
        <v/>
      </c>
      <c r="D968" s="10"/>
      <c r="E968" s="10"/>
      <c r="F968" s="10"/>
      <c r="G968" s="10"/>
      <c r="H968" s="10"/>
      <c r="I968" s="10"/>
      <c r="J968" s="10"/>
      <c r="K968" s="11" t="str">
        <f aca="false">IF(J968="","",IF(J968&gt;=9,"Promoter",IF(J968&gt;=7,"Passive","Detractor")))</f>
        <v/>
      </c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1" t="str">
        <f aca="false">IF(OR(K968="Detractor",COUNTIF(M968:Y968,"&lt;=2")&gt;0,AA968="Yes"),"ALERT","")</f>
        <v/>
      </c>
    </row>
    <row r="969" customFormat="false" ht="15" hidden="false" customHeight="false" outlineLevel="0" collapsed="false">
      <c r="A969" s="10"/>
      <c r="B969" s="13"/>
      <c r="C969" s="11" t="str">
        <f aca="false">IF(B969="","",TEXT(B969,"yyyy-mm"))</f>
        <v/>
      </c>
      <c r="D969" s="10"/>
      <c r="E969" s="10"/>
      <c r="F969" s="10"/>
      <c r="G969" s="10"/>
      <c r="H969" s="10"/>
      <c r="I969" s="10"/>
      <c r="J969" s="10"/>
      <c r="K969" s="11" t="str">
        <f aca="false">IF(J969="","",IF(J969&gt;=9,"Promoter",IF(J969&gt;=7,"Passive","Detractor")))</f>
        <v/>
      </c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1" t="str">
        <f aca="false">IF(OR(K969="Detractor",COUNTIF(M969:Y969,"&lt;=2")&gt;0,AA969="Yes"),"ALERT","")</f>
        <v/>
      </c>
    </row>
    <row r="970" customFormat="false" ht="15" hidden="false" customHeight="false" outlineLevel="0" collapsed="false">
      <c r="A970" s="10"/>
      <c r="B970" s="13"/>
      <c r="C970" s="11" t="str">
        <f aca="false">IF(B970="","",TEXT(B970,"yyyy-mm"))</f>
        <v/>
      </c>
      <c r="D970" s="10"/>
      <c r="E970" s="10"/>
      <c r="F970" s="10"/>
      <c r="G970" s="10"/>
      <c r="H970" s="10"/>
      <c r="I970" s="10"/>
      <c r="J970" s="10"/>
      <c r="K970" s="11" t="str">
        <f aca="false">IF(J970="","",IF(J970&gt;=9,"Promoter",IF(J970&gt;=7,"Passive","Detractor")))</f>
        <v/>
      </c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1" t="str">
        <f aca="false">IF(OR(K970="Detractor",COUNTIF(M970:Y970,"&lt;=2")&gt;0,AA970="Yes"),"ALERT","")</f>
        <v/>
      </c>
    </row>
    <row r="971" customFormat="false" ht="15" hidden="false" customHeight="false" outlineLevel="0" collapsed="false">
      <c r="A971" s="10"/>
      <c r="B971" s="13"/>
      <c r="C971" s="11" t="str">
        <f aca="false">IF(B971="","",TEXT(B971,"yyyy-mm"))</f>
        <v/>
      </c>
      <c r="D971" s="10"/>
      <c r="E971" s="10"/>
      <c r="F971" s="10"/>
      <c r="G971" s="10"/>
      <c r="H971" s="10"/>
      <c r="I971" s="10"/>
      <c r="J971" s="10"/>
      <c r="K971" s="11" t="str">
        <f aca="false">IF(J971="","",IF(J971&gt;=9,"Promoter",IF(J971&gt;=7,"Passive","Detractor")))</f>
        <v/>
      </c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1" t="str">
        <f aca="false">IF(OR(K971="Detractor",COUNTIF(M971:Y971,"&lt;=2")&gt;0,AA971="Yes"),"ALERT","")</f>
        <v/>
      </c>
    </row>
    <row r="972" customFormat="false" ht="15" hidden="false" customHeight="false" outlineLevel="0" collapsed="false">
      <c r="A972" s="10"/>
      <c r="B972" s="13"/>
      <c r="C972" s="11" t="str">
        <f aca="false">IF(B972="","",TEXT(B972,"yyyy-mm"))</f>
        <v/>
      </c>
      <c r="D972" s="10"/>
      <c r="E972" s="10"/>
      <c r="F972" s="10"/>
      <c r="G972" s="10"/>
      <c r="H972" s="10"/>
      <c r="I972" s="10"/>
      <c r="J972" s="10"/>
      <c r="K972" s="11" t="str">
        <f aca="false">IF(J972="","",IF(J972&gt;=9,"Promoter",IF(J972&gt;=7,"Passive","Detractor")))</f>
        <v/>
      </c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1" t="str">
        <f aca="false">IF(OR(K972="Detractor",COUNTIF(M972:Y972,"&lt;=2")&gt;0,AA972="Yes"),"ALERT","")</f>
        <v/>
      </c>
    </row>
    <row r="973" customFormat="false" ht="15" hidden="false" customHeight="false" outlineLevel="0" collapsed="false">
      <c r="A973" s="10"/>
      <c r="B973" s="13"/>
      <c r="C973" s="11" t="str">
        <f aca="false">IF(B973="","",TEXT(B973,"yyyy-mm"))</f>
        <v/>
      </c>
      <c r="D973" s="10"/>
      <c r="E973" s="10"/>
      <c r="F973" s="10"/>
      <c r="G973" s="10"/>
      <c r="H973" s="10"/>
      <c r="I973" s="10"/>
      <c r="J973" s="10"/>
      <c r="K973" s="11" t="str">
        <f aca="false">IF(J973="","",IF(J973&gt;=9,"Promoter",IF(J973&gt;=7,"Passive","Detractor")))</f>
        <v/>
      </c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1" t="str">
        <f aca="false">IF(OR(K973="Detractor",COUNTIF(M973:Y973,"&lt;=2")&gt;0,AA973="Yes"),"ALERT","")</f>
        <v/>
      </c>
    </row>
    <row r="974" customFormat="false" ht="15" hidden="false" customHeight="false" outlineLevel="0" collapsed="false">
      <c r="A974" s="10"/>
      <c r="B974" s="13"/>
      <c r="C974" s="11" t="str">
        <f aca="false">IF(B974="","",TEXT(B974,"yyyy-mm"))</f>
        <v/>
      </c>
      <c r="D974" s="10"/>
      <c r="E974" s="10"/>
      <c r="F974" s="10"/>
      <c r="G974" s="10"/>
      <c r="H974" s="10"/>
      <c r="I974" s="10"/>
      <c r="J974" s="10"/>
      <c r="K974" s="11" t="str">
        <f aca="false">IF(J974="","",IF(J974&gt;=9,"Promoter",IF(J974&gt;=7,"Passive","Detractor")))</f>
        <v/>
      </c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1" t="str">
        <f aca="false">IF(OR(K974="Detractor",COUNTIF(M974:Y974,"&lt;=2")&gt;0,AA974="Yes"),"ALERT","")</f>
        <v/>
      </c>
    </row>
    <row r="975" customFormat="false" ht="15" hidden="false" customHeight="false" outlineLevel="0" collapsed="false">
      <c r="A975" s="10"/>
      <c r="B975" s="13"/>
      <c r="C975" s="11" t="str">
        <f aca="false">IF(B975="","",TEXT(B975,"yyyy-mm"))</f>
        <v/>
      </c>
      <c r="D975" s="10"/>
      <c r="E975" s="10"/>
      <c r="F975" s="10"/>
      <c r="G975" s="10"/>
      <c r="H975" s="10"/>
      <c r="I975" s="10"/>
      <c r="J975" s="10"/>
      <c r="K975" s="11" t="str">
        <f aca="false">IF(J975="","",IF(J975&gt;=9,"Promoter",IF(J975&gt;=7,"Passive","Detractor")))</f>
        <v/>
      </c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1" t="str">
        <f aca="false">IF(OR(K975="Detractor",COUNTIF(M975:Y975,"&lt;=2")&gt;0,AA975="Yes"),"ALERT","")</f>
        <v/>
      </c>
    </row>
    <row r="976" customFormat="false" ht="15" hidden="false" customHeight="false" outlineLevel="0" collapsed="false">
      <c r="A976" s="10"/>
      <c r="B976" s="13"/>
      <c r="C976" s="11" t="str">
        <f aca="false">IF(B976="","",TEXT(B976,"yyyy-mm"))</f>
        <v/>
      </c>
      <c r="D976" s="10"/>
      <c r="E976" s="10"/>
      <c r="F976" s="10"/>
      <c r="G976" s="10"/>
      <c r="H976" s="10"/>
      <c r="I976" s="10"/>
      <c r="J976" s="10"/>
      <c r="K976" s="11" t="str">
        <f aca="false">IF(J976="","",IF(J976&gt;=9,"Promoter",IF(J976&gt;=7,"Passive","Detractor")))</f>
        <v/>
      </c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1" t="str">
        <f aca="false">IF(OR(K976="Detractor",COUNTIF(M976:Y976,"&lt;=2")&gt;0,AA976="Yes"),"ALERT","")</f>
        <v/>
      </c>
    </row>
    <row r="977" customFormat="false" ht="15" hidden="false" customHeight="false" outlineLevel="0" collapsed="false">
      <c r="A977" s="10"/>
      <c r="B977" s="13"/>
      <c r="C977" s="11" t="str">
        <f aca="false">IF(B977="","",TEXT(B977,"yyyy-mm"))</f>
        <v/>
      </c>
      <c r="D977" s="10"/>
      <c r="E977" s="10"/>
      <c r="F977" s="10"/>
      <c r="G977" s="10"/>
      <c r="H977" s="10"/>
      <c r="I977" s="10"/>
      <c r="J977" s="10"/>
      <c r="K977" s="11" t="str">
        <f aca="false">IF(J977="","",IF(J977&gt;=9,"Promoter",IF(J977&gt;=7,"Passive","Detractor")))</f>
        <v/>
      </c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1" t="str">
        <f aca="false">IF(OR(K977="Detractor",COUNTIF(M977:Y977,"&lt;=2")&gt;0,AA977="Yes"),"ALERT","")</f>
        <v/>
      </c>
    </row>
    <row r="978" customFormat="false" ht="15" hidden="false" customHeight="false" outlineLevel="0" collapsed="false">
      <c r="A978" s="10"/>
      <c r="B978" s="13"/>
      <c r="C978" s="11" t="str">
        <f aca="false">IF(B978="","",TEXT(B978,"yyyy-mm"))</f>
        <v/>
      </c>
      <c r="D978" s="10"/>
      <c r="E978" s="10"/>
      <c r="F978" s="10"/>
      <c r="G978" s="10"/>
      <c r="H978" s="10"/>
      <c r="I978" s="10"/>
      <c r="J978" s="10"/>
      <c r="K978" s="11" t="str">
        <f aca="false">IF(J978="","",IF(J978&gt;=9,"Promoter",IF(J978&gt;=7,"Passive","Detractor")))</f>
        <v/>
      </c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1" t="str">
        <f aca="false">IF(OR(K978="Detractor",COUNTIF(M978:Y978,"&lt;=2")&gt;0,AA978="Yes"),"ALERT","")</f>
        <v/>
      </c>
    </row>
    <row r="979" customFormat="false" ht="15" hidden="false" customHeight="false" outlineLevel="0" collapsed="false">
      <c r="A979" s="10"/>
      <c r="B979" s="13"/>
      <c r="C979" s="11" t="str">
        <f aca="false">IF(B979="","",TEXT(B979,"yyyy-mm"))</f>
        <v/>
      </c>
      <c r="D979" s="10"/>
      <c r="E979" s="10"/>
      <c r="F979" s="10"/>
      <c r="G979" s="10"/>
      <c r="H979" s="10"/>
      <c r="I979" s="10"/>
      <c r="J979" s="10"/>
      <c r="K979" s="11" t="str">
        <f aca="false">IF(J979="","",IF(J979&gt;=9,"Promoter",IF(J979&gt;=7,"Passive","Detractor")))</f>
        <v/>
      </c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1" t="str">
        <f aca="false">IF(OR(K979="Detractor",COUNTIF(M979:Y979,"&lt;=2")&gt;0,AA979="Yes"),"ALERT","")</f>
        <v/>
      </c>
    </row>
    <row r="980" customFormat="false" ht="15" hidden="false" customHeight="false" outlineLevel="0" collapsed="false">
      <c r="A980" s="10"/>
      <c r="B980" s="13"/>
      <c r="C980" s="11" t="str">
        <f aca="false">IF(B980="","",TEXT(B980,"yyyy-mm"))</f>
        <v/>
      </c>
      <c r="D980" s="10"/>
      <c r="E980" s="10"/>
      <c r="F980" s="10"/>
      <c r="G980" s="10"/>
      <c r="H980" s="10"/>
      <c r="I980" s="10"/>
      <c r="J980" s="10"/>
      <c r="K980" s="11" t="str">
        <f aca="false">IF(J980="","",IF(J980&gt;=9,"Promoter",IF(J980&gt;=7,"Passive","Detractor")))</f>
        <v/>
      </c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1" t="str">
        <f aca="false">IF(OR(K980="Detractor",COUNTIF(M980:Y980,"&lt;=2")&gt;0,AA980="Yes"),"ALERT","")</f>
        <v/>
      </c>
    </row>
    <row r="981" customFormat="false" ht="15" hidden="false" customHeight="false" outlineLevel="0" collapsed="false">
      <c r="A981" s="10"/>
      <c r="B981" s="13"/>
      <c r="C981" s="11" t="str">
        <f aca="false">IF(B981="","",TEXT(B981,"yyyy-mm"))</f>
        <v/>
      </c>
      <c r="D981" s="10"/>
      <c r="E981" s="10"/>
      <c r="F981" s="10"/>
      <c r="G981" s="10"/>
      <c r="H981" s="10"/>
      <c r="I981" s="10"/>
      <c r="J981" s="10"/>
      <c r="K981" s="11" t="str">
        <f aca="false">IF(J981="","",IF(J981&gt;=9,"Promoter",IF(J981&gt;=7,"Passive","Detractor")))</f>
        <v/>
      </c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1" t="str">
        <f aca="false">IF(OR(K981="Detractor",COUNTIF(M981:Y981,"&lt;=2")&gt;0,AA981="Yes"),"ALERT","")</f>
        <v/>
      </c>
    </row>
    <row r="982" customFormat="false" ht="15" hidden="false" customHeight="false" outlineLevel="0" collapsed="false">
      <c r="A982" s="10"/>
      <c r="B982" s="13"/>
      <c r="C982" s="11" t="str">
        <f aca="false">IF(B982="","",TEXT(B982,"yyyy-mm"))</f>
        <v/>
      </c>
      <c r="D982" s="10"/>
      <c r="E982" s="10"/>
      <c r="F982" s="10"/>
      <c r="G982" s="10"/>
      <c r="H982" s="10"/>
      <c r="I982" s="10"/>
      <c r="J982" s="10"/>
      <c r="K982" s="11" t="str">
        <f aca="false">IF(J982="","",IF(J982&gt;=9,"Promoter",IF(J982&gt;=7,"Passive","Detractor")))</f>
        <v/>
      </c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1" t="str">
        <f aca="false">IF(OR(K982="Detractor",COUNTIF(M982:Y982,"&lt;=2")&gt;0,AA982="Yes"),"ALERT","")</f>
        <v/>
      </c>
    </row>
    <row r="983" customFormat="false" ht="15" hidden="false" customHeight="false" outlineLevel="0" collapsed="false">
      <c r="A983" s="10"/>
      <c r="B983" s="13"/>
      <c r="C983" s="11" t="str">
        <f aca="false">IF(B983="","",TEXT(B983,"yyyy-mm"))</f>
        <v/>
      </c>
      <c r="D983" s="10"/>
      <c r="E983" s="10"/>
      <c r="F983" s="10"/>
      <c r="G983" s="10"/>
      <c r="H983" s="10"/>
      <c r="I983" s="10"/>
      <c r="J983" s="10"/>
      <c r="K983" s="11" t="str">
        <f aca="false">IF(J983="","",IF(J983&gt;=9,"Promoter",IF(J983&gt;=7,"Passive","Detractor")))</f>
        <v/>
      </c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1" t="str">
        <f aca="false">IF(OR(K983="Detractor",COUNTIF(M983:Y983,"&lt;=2")&gt;0,AA983="Yes"),"ALERT","")</f>
        <v/>
      </c>
    </row>
    <row r="984" customFormat="false" ht="15" hidden="false" customHeight="false" outlineLevel="0" collapsed="false">
      <c r="A984" s="10"/>
      <c r="B984" s="13"/>
      <c r="C984" s="11" t="str">
        <f aca="false">IF(B984="","",TEXT(B984,"yyyy-mm"))</f>
        <v/>
      </c>
      <c r="D984" s="10"/>
      <c r="E984" s="10"/>
      <c r="F984" s="10"/>
      <c r="G984" s="10"/>
      <c r="H984" s="10"/>
      <c r="I984" s="10"/>
      <c r="J984" s="10"/>
      <c r="K984" s="11" t="str">
        <f aca="false">IF(J984="","",IF(J984&gt;=9,"Promoter",IF(J984&gt;=7,"Passive","Detractor")))</f>
        <v/>
      </c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1" t="str">
        <f aca="false">IF(OR(K984="Detractor",COUNTIF(M984:Y984,"&lt;=2")&gt;0,AA984="Yes"),"ALERT","")</f>
        <v/>
      </c>
    </row>
    <row r="985" customFormat="false" ht="15" hidden="false" customHeight="false" outlineLevel="0" collapsed="false">
      <c r="A985" s="10"/>
      <c r="B985" s="13"/>
      <c r="C985" s="11" t="str">
        <f aca="false">IF(B985="","",TEXT(B985,"yyyy-mm"))</f>
        <v/>
      </c>
      <c r="D985" s="10"/>
      <c r="E985" s="10"/>
      <c r="F985" s="10"/>
      <c r="G985" s="10"/>
      <c r="H985" s="10"/>
      <c r="I985" s="10"/>
      <c r="J985" s="10"/>
      <c r="K985" s="11" t="str">
        <f aca="false">IF(J985="","",IF(J985&gt;=9,"Promoter",IF(J985&gt;=7,"Passive","Detractor")))</f>
        <v/>
      </c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1" t="str">
        <f aca="false">IF(OR(K985="Detractor",COUNTIF(M985:Y985,"&lt;=2")&gt;0,AA985="Yes"),"ALERT","")</f>
        <v/>
      </c>
    </row>
    <row r="986" customFormat="false" ht="15" hidden="false" customHeight="false" outlineLevel="0" collapsed="false">
      <c r="A986" s="10"/>
      <c r="B986" s="13"/>
      <c r="C986" s="11" t="str">
        <f aca="false">IF(B986="","",TEXT(B986,"yyyy-mm"))</f>
        <v/>
      </c>
      <c r="D986" s="10"/>
      <c r="E986" s="10"/>
      <c r="F986" s="10"/>
      <c r="G986" s="10"/>
      <c r="H986" s="10"/>
      <c r="I986" s="10"/>
      <c r="J986" s="10"/>
      <c r="K986" s="11" t="str">
        <f aca="false">IF(J986="","",IF(J986&gt;=9,"Promoter",IF(J986&gt;=7,"Passive","Detractor")))</f>
        <v/>
      </c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1" t="str">
        <f aca="false">IF(OR(K986="Detractor",COUNTIF(M986:Y986,"&lt;=2")&gt;0,AA986="Yes"),"ALERT","")</f>
        <v/>
      </c>
    </row>
    <row r="987" customFormat="false" ht="15" hidden="false" customHeight="false" outlineLevel="0" collapsed="false">
      <c r="A987" s="10"/>
      <c r="B987" s="13"/>
      <c r="C987" s="11" t="str">
        <f aca="false">IF(B987="","",TEXT(B987,"yyyy-mm"))</f>
        <v/>
      </c>
      <c r="D987" s="10"/>
      <c r="E987" s="10"/>
      <c r="F987" s="10"/>
      <c r="G987" s="10"/>
      <c r="H987" s="10"/>
      <c r="I987" s="10"/>
      <c r="J987" s="10"/>
      <c r="K987" s="11" t="str">
        <f aca="false">IF(J987="","",IF(J987&gt;=9,"Promoter",IF(J987&gt;=7,"Passive","Detractor")))</f>
        <v/>
      </c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1" t="str">
        <f aca="false">IF(OR(K987="Detractor",COUNTIF(M987:Y987,"&lt;=2")&gt;0,AA987="Yes"),"ALERT","")</f>
        <v/>
      </c>
    </row>
    <row r="988" customFormat="false" ht="15" hidden="false" customHeight="false" outlineLevel="0" collapsed="false">
      <c r="A988" s="10"/>
      <c r="B988" s="13"/>
      <c r="C988" s="11" t="str">
        <f aca="false">IF(B988="","",TEXT(B988,"yyyy-mm"))</f>
        <v/>
      </c>
      <c r="D988" s="10"/>
      <c r="E988" s="10"/>
      <c r="F988" s="10"/>
      <c r="G988" s="10"/>
      <c r="H988" s="10"/>
      <c r="I988" s="10"/>
      <c r="J988" s="10"/>
      <c r="K988" s="11" t="str">
        <f aca="false">IF(J988="","",IF(J988&gt;=9,"Promoter",IF(J988&gt;=7,"Passive","Detractor")))</f>
        <v/>
      </c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1" t="str">
        <f aca="false">IF(OR(K988="Detractor",COUNTIF(M988:Y988,"&lt;=2")&gt;0,AA988="Yes"),"ALERT","")</f>
        <v/>
      </c>
    </row>
    <row r="989" customFormat="false" ht="15" hidden="false" customHeight="false" outlineLevel="0" collapsed="false">
      <c r="A989" s="10"/>
      <c r="B989" s="13"/>
      <c r="C989" s="11" t="str">
        <f aca="false">IF(B989="","",TEXT(B989,"yyyy-mm"))</f>
        <v/>
      </c>
      <c r="D989" s="10"/>
      <c r="E989" s="10"/>
      <c r="F989" s="10"/>
      <c r="G989" s="10"/>
      <c r="H989" s="10"/>
      <c r="I989" s="10"/>
      <c r="J989" s="10"/>
      <c r="K989" s="11" t="str">
        <f aca="false">IF(J989="","",IF(J989&gt;=9,"Promoter",IF(J989&gt;=7,"Passive","Detractor")))</f>
        <v/>
      </c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1" t="str">
        <f aca="false">IF(OR(K989="Detractor",COUNTIF(M989:Y989,"&lt;=2")&gt;0,AA989="Yes"),"ALERT","")</f>
        <v/>
      </c>
    </row>
    <row r="990" customFormat="false" ht="15" hidden="false" customHeight="false" outlineLevel="0" collapsed="false">
      <c r="A990" s="10"/>
      <c r="B990" s="13"/>
      <c r="C990" s="11" t="str">
        <f aca="false">IF(B990="","",TEXT(B990,"yyyy-mm"))</f>
        <v/>
      </c>
      <c r="D990" s="10"/>
      <c r="E990" s="10"/>
      <c r="F990" s="10"/>
      <c r="G990" s="10"/>
      <c r="H990" s="10"/>
      <c r="I990" s="10"/>
      <c r="J990" s="10"/>
      <c r="K990" s="11" t="str">
        <f aca="false">IF(J990="","",IF(J990&gt;=9,"Promoter",IF(J990&gt;=7,"Passive","Detractor")))</f>
        <v/>
      </c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1" t="str">
        <f aca="false">IF(OR(K990="Detractor",COUNTIF(M990:Y990,"&lt;=2")&gt;0,AA990="Yes"),"ALERT","")</f>
        <v/>
      </c>
    </row>
    <row r="991" customFormat="false" ht="15" hidden="false" customHeight="false" outlineLevel="0" collapsed="false">
      <c r="A991" s="10"/>
      <c r="B991" s="13"/>
      <c r="C991" s="11" t="str">
        <f aca="false">IF(B991="","",TEXT(B991,"yyyy-mm"))</f>
        <v/>
      </c>
      <c r="D991" s="10"/>
      <c r="E991" s="10"/>
      <c r="F991" s="10"/>
      <c r="G991" s="10"/>
      <c r="H991" s="10"/>
      <c r="I991" s="10"/>
      <c r="J991" s="10"/>
      <c r="K991" s="11" t="str">
        <f aca="false">IF(J991="","",IF(J991&gt;=9,"Promoter",IF(J991&gt;=7,"Passive","Detractor")))</f>
        <v/>
      </c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1" t="str">
        <f aca="false">IF(OR(K991="Detractor",COUNTIF(M991:Y991,"&lt;=2")&gt;0,AA991="Yes"),"ALERT","")</f>
        <v/>
      </c>
    </row>
    <row r="992" customFormat="false" ht="15" hidden="false" customHeight="false" outlineLevel="0" collapsed="false">
      <c r="A992" s="10"/>
      <c r="B992" s="13"/>
      <c r="C992" s="11" t="str">
        <f aca="false">IF(B992="","",TEXT(B992,"yyyy-mm"))</f>
        <v/>
      </c>
      <c r="D992" s="10"/>
      <c r="E992" s="10"/>
      <c r="F992" s="10"/>
      <c r="G992" s="10"/>
      <c r="H992" s="10"/>
      <c r="I992" s="10"/>
      <c r="J992" s="10"/>
      <c r="K992" s="11" t="str">
        <f aca="false">IF(J992="","",IF(J992&gt;=9,"Promoter",IF(J992&gt;=7,"Passive","Detractor")))</f>
        <v/>
      </c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1" t="str">
        <f aca="false">IF(OR(K992="Detractor",COUNTIF(M992:Y992,"&lt;=2")&gt;0,AA992="Yes"),"ALERT","")</f>
        <v/>
      </c>
    </row>
    <row r="993" customFormat="false" ht="15" hidden="false" customHeight="false" outlineLevel="0" collapsed="false">
      <c r="A993" s="10"/>
      <c r="B993" s="13"/>
      <c r="C993" s="11" t="str">
        <f aca="false">IF(B993="","",TEXT(B993,"yyyy-mm"))</f>
        <v/>
      </c>
      <c r="D993" s="10"/>
      <c r="E993" s="10"/>
      <c r="F993" s="10"/>
      <c r="G993" s="10"/>
      <c r="H993" s="10"/>
      <c r="I993" s="10"/>
      <c r="J993" s="10"/>
      <c r="K993" s="11" t="str">
        <f aca="false">IF(J993="","",IF(J993&gt;=9,"Promoter",IF(J993&gt;=7,"Passive","Detractor")))</f>
        <v/>
      </c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1" t="str">
        <f aca="false">IF(OR(K993="Detractor",COUNTIF(M993:Y993,"&lt;=2")&gt;0,AA993="Yes"),"ALERT","")</f>
        <v/>
      </c>
    </row>
    <row r="994" customFormat="false" ht="15" hidden="false" customHeight="false" outlineLevel="0" collapsed="false">
      <c r="A994" s="10"/>
      <c r="B994" s="13"/>
      <c r="C994" s="11" t="str">
        <f aca="false">IF(B994="","",TEXT(B994,"yyyy-mm"))</f>
        <v/>
      </c>
      <c r="D994" s="10"/>
      <c r="E994" s="10"/>
      <c r="F994" s="10"/>
      <c r="G994" s="10"/>
      <c r="H994" s="10"/>
      <c r="I994" s="10"/>
      <c r="J994" s="10"/>
      <c r="K994" s="11" t="str">
        <f aca="false">IF(J994="","",IF(J994&gt;=9,"Promoter",IF(J994&gt;=7,"Passive","Detractor")))</f>
        <v/>
      </c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1" t="str">
        <f aca="false">IF(OR(K994="Detractor",COUNTIF(M994:Y994,"&lt;=2")&gt;0,AA994="Yes"),"ALERT","")</f>
        <v/>
      </c>
    </row>
    <row r="995" customFormat="false" ht="15" hidden="false" customHeight="false" outlineLevel="0" collapsed="false">
      <c r="A995" s="10"/>
      <c r="B995" s="13"/>
      <c r="C995" s="11" t="str">
        <f aca="false">IF(B995="","",TEXT(B995,"yyyy-mm"))</f>
        <v/>
      </c>
      <c r="D995" s="10"/>
      <c r="E995" s="10"/>
      <c r="F995" s="10"/>
      <c r="G995" s="10"/>
      <c r="H995" s="10"/>
      <c r="I995" s="10"/>
      <c r="J995" s="10"/>
      <c r="K995" s="11" t="str">
        <f aca="false">IF(J995="","",IF(J995&gt;=9,"Promoter",IF(J995&gt;=7,"Passive","Detractor")))</f>
        <v/>
      </c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1" t="str">
        <f aca="false">IF(OR(K995="Detractor",COUNTIF(M995:Y995,"&lt;=2")&gt;0,AA995="Yes"),"ALERT","")</f>
        <v/>
      </c>
    </row>
    <row r="996" customFormat="false" ht="15" hidden="false" customHeight="false" outlineLevel="0" collapsed="false">
      <c r="A996" s="10"/>
      <c r="B996" s="13"/>
      <c r="C996" s="11" t="str">
        <f aca="false">IF(B996="","",TEXT(B996,"yyyy-mm"))</f>
        <v/>
      </c>
      <c r="D996" s="10"/>
      <c r="E996" s="10"/>
      <c r="F996" s="10"/>
      <c r="G996" s="10"/>
      <c r="H996" s="10"/>
      <c r="I996" s="10"/>
      <c r="J996" s="10"/>
      <c r="K996" s="11" t="str">
        <f aca="false">IF(J996="","",IF(J996&gt;=9,"Promoter",IF(J996&gt;=7,"Passive","Detractor")))</f>
        <v/>
      </c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1" t="str">
        <f aca="false">IF(OR(K996="Detractor",COUNTIF(M996:Y996,"&lt;=2")&gt;0,AA996="Yes"),"ALERT","")</f>
        <v/>
      </c>
    </row>
    <row r="997" customFormat="false" ht="15" hidden="false" customHeight="false" outlineLevel="0" collapsed="false">
      <c r="A997" s="10"/>
      <c r="B997" s="13"/>
      <c r="C997" s="11" t="str">
        <f aca="false">IF(B997="","",TEXT(B997,"yyyy-mm"))</f>
        <v/>
      </c>
      <c r="D997" s="10"/>
      <c r="E997" s="10"/>
      <c r="F997" s="10"/>
      <c r="G997" s="10"/>
      <c r="H997" s="10"/>
      <c r="I997" s="10"/>
      <c r="J997" s="10"/>
      <c r="K997" s="11" t="str">
        <f aca="false">IF(J997="","",IF(J997&gt;=9,"Promoter",IF(J997&gt;=7,"Passive","Detractor")))</f>
        <v/>
      </c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1" t="str">
        <f aca="false">IF(OR(K997="Detractor",COUNTIF(M997:Y997,"&lt;=2")&gt;0,AA997="Yes"),"ALERT","")</f>
        <v/>
      </c>
    </row>
    <row r="998" customFormat="false" ht="15" hidden="false" customHeight="false" outlineLevel="0" collapsed="false">
      <c r="A998" s="10"/>
      <c r="B998" s="13"/>
      <c r="C998" s="11" t="str">
        <f aca="false">IF(B998="","",TEXT(B998,"yyyy-mm"))</f>
        <v/>
      </c>
      <c r="D998" s="10"/>
      <c r="E998" s="10"/>
      <c r="F998" s="10"/>
      <c r="G998" s="10"/>
      <c r="H998" s="10"/>
      <c r="I998" s="10"/>
      <c r="J998" s="10"/>
      <c r="K998" s="11" t="str">
        <f aca="false">IF(J998="","",IF(J998&gt;=9,"Promoter",IF(J998&gt;=7,"Passive","Detractor")))</f>
        <v/>
      </c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1" t="str">
        <f aca="false">IF(OR(K998="Detractor",COUNTIF(M998:Y998,"&lt;=2")&gt;0,AA998="Yes"),"ALERT","")</f>
        <v/>
      </c>
    </row>
    <row r="999" customFormat="false" ht="15" hidden="false" customHeight="false" outlineLevel="0" collapsed="false">
      <c r="A999" s="10"/>
      <c r="B999" s="13"/>
      <c r="C999" s="11" t="str">
        <f aca="false">IF(B999="","",TEXT(B999,"yyyy-mm"))</f>
        <v/>
      </c>
      <c r="D999" s="10"/>
      <c r="E999" s="10"/>
      <c r="F999" s="10"/>
      <c r="G999" s="10"/>
      <c r="H999" s="10"/>
      <c r="I999" s="10"/>
      <c r="J999" s="10"/>
      <c r="K999" s="11" t="str">
        <f aca="false">IF(J999="","",IF(J999&gt;=9,"Promoter",IF(J999&gt;=7,"Passive","Detractor")))</f>
        <v/>
      </c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1" t="str">
        <f aca="false">IF(OR(K999="Detractor",COUNTIF(M999:Y999,"&lt;=2")&gt;0,AA999="Yes"),"ALERT","")</f>
        <v/>
      </c>
    </row>
    <row r="1000" customFormat="false" ht="15" hidden="false" customHeight="false" outlineLevel="0" collapsed="false">
      <c r="A1000" s="10"/>
      <c r="B1000" s="13"/>
      <c r="C1000" s="11" t="str">
        <f aca="false">IF(B1000="","",TEXT(B1000,"yyyy-mm"))</f>
        <v/>
      </c>
      <c r="D1000" s="10"/>
      <c r="E1000" s="10"/>
      <c r="F1000" s="10"/>
      <c r="G1000" s="10"/>
      <c r="H1000" s="10"/>
      <c r="I1000" s="10"/>
      <c r="J1000" s="10"/>
      <c r="K1000" s="11" t="str">
        <f aca="false">IF(J1000="","",IF(J1000&gt;=9,"Promoter",IF(J1000&gt;=7,"Passive","Detractor")))</f>
        <v/>
      </c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1" t="str">
        <f aca="false">IF(OR(K1000="Detractor",COUNTIF(M1000:Y1000,"&lt;=2")&gt;0,AA1000="Yes"),"ALERT","")</f>
        <v/>
      </c>
    </row>
    <row r="1001" customFormat="false" ht="15" hidden="false" customHeight="false" outlineLevel="0" collapsed="false">
      <c r="A1001" s="10"/>
      <c r="B1001" s="13"/>
      <c r="C1001" s="11" t="str">
        <f aca="false">IF(B1001="","",TEXT(B1001,"yyyy-mm"))</f>
        <v/>
      </c>
      <c r="D1001" s="10"/>
      <c r="E1001" s="10"/>
      <c r="F1001" s="10"/>
      <c r="G1001" s="10"/>
      <c r="H1001" s="10"/>
      <c r="I1001" s="10"/>
      <c r="J1001" s="10"/>
      <c r="K1001" s="11" t="str">
        <f aca="false">IF(J1001="","",IF(J1001&gt;=9,"Promoter",IF(J1001&gt;=7,"Passive","Detractor")))</f>
        <v/>
      </c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1" t="str">
        <f aca="false">IF(OR(K1001="Detractor",COUNTIF(M1001:Y1001,"&lt;=2")&gt;0,AA1001="Yes"),"ALERT","")</f>
        <v/>
      </c>
    </row>
  </sheetData>
  <autoFilter ref="A1:AB1001"/>
  <conditionalFormatting sqref="K2:K1001">
    <cfRule type="cellIs" priority="2" operator="equal" aboveAverage="0" equalAverage="0" bottom="0" percent="0" rank="0" text="" dxfId="12">
      <formula>"Detractor"</formula>
    </cfRule>
    <cfRule type="cellIs" priority="3" operator="equal" aboveAverage="0" equalAverage="0" bottom="0" percent="0" rank="0" text="" dxfId="13">
      <formula>"Passive"</formula>
    </cfRule>
    <cfRule type="cellIs" priority="4" operator="equal" aboveAverage="0" equalAverage="0" bottom="0" percent="0" rank="0" text="" dxfId="14">
      <formula>"Promoter"</formula>
    </cfRule>
  </conditionalFormatting>
  <conditionalFormatting sqref="AB2:AB1001">
    <cfRule type="cellIs" priority="5" operator="equal" aboveAverage="0" equalAverage="0" bottom="0" percent="0" rank="0" text="" dxfId="15">
      <formula>"ALERT"</formula>
    </cfRule>
  </conditionalFormatting>
  <dataValidations count="8">
    <dataValidation allowBlank="true" errorStyle="stop" operator="between" showDropDown="false" showErrorMessage="false" showInputMessage="false" sqref="E2:E1001" type="list">
      <formula1>"OPD,IPD,Day-7"</formula1>
      <formula2>0</formula2>
    </dataValidation>
    <dataValidation allowBlank="true" errorStyle="stop" operator="between" showDropDown="false" showErrorMessage="false" showInputMessage="false" sqref="F2:F1001" type="list">
      <formula1>Lists!$F$2:$F$20</formula1>
      <formula2>0</formula2>
    </dataValidation>
    <dataValidation allowBlank="true" errorStyle="stop" operator="between" showDropDown="false" showErrorMessage="false" showInputMessage="false" sqref="G2:G1001" type="list">
      <formula1>Lists!$A$2:$A$30</formula1>
      <formula2>0</formula2>
    </dataValidation>
    <dataValidation allowBlank="true" errorStyle="stop" operator="between" showDropDown="false" showErrorMessage="false" showInputMessage="false" sqref="H2:H1001" type="list">
      <formula1>Lists!$B$2:$B$200</formula1>
      <formula2>0</formula2>
    </dataValidation>
    <dataValidation allowBlank="true" errorStyle="stop" operator="between" showDropDown="false" showErrorMessage="false" showInputMessage="false" sqref="I2:I1001" type="list">
      <formula1>Lists!$C$2:$C$7</formula1>
      <formula2>0</formula2>
    </dataValidation>
    <dataValidation allowBlank="true" error="Enter a whole number from 0 to 10" errorStyle="stop" operator="between" showDropDown="false" showErrorMessage="true" showInputMessage="false" sqref="J2:J1001" type="whole">
      <formula1>0</formula1>
      <formula2>10</formula2>
    </dataValidation>
    <dataValidation allowBlank="true" error="Enter 1 to 5, or leave blank for NA" errorStyle="stop" operator="between" showDropDown="false" showErrorMessage="true" showInputMessage="false" sqref="M2:Y1001" type="whole">
      <formula1>1</formula1>
      <formula2>5</formula2>
    </dataValidation>
    <dataValidation allowBlank="true" errorStyle="stop" operator="between" showDropDown="false" showErrorMessage="false" showInputMessage="false" sqref="AA2:AA1001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" t="s">
        <v>201</v>
      </c>
      <c r="C1" s="14" t="s">
        <v>202</v>
      </c>
    </row>
    <row r="2" customFormat="false" ht="15" hidden="false" customHeight="false" outlineLevel="0" collapsed="false">
      <c r="A2" s="15" t="s">
        <v>203</v>
      </c>
      <c r="B2" s="16" t="s">
        <v>39</v>
      </c>
      <c r="C2" s="17" t="str">
        <f aca="false">IF(B2="All","*",B2)</f>
        <v>*</v>
      </c>
    </row>
    <row r="3" customFormat="false" ht="15" hidden="false" customHeight="false" outlineLevel="0" collapsed="false">
      <c r="A3" s="15" t="s">
        <v>204</v>
      </c>
      <c r="B3" s="16" t="s">
        <v>39</v>
      </c>
      <c r="C3" s="17" t="str">
        <f aca="false">IF(B3="All","*",B3)</f>
        <v>*</v>
      </c>
    </row>
    <row r="4" customFormat="false" ht="15" hidden="false" customHeight="false" outlineLevel="0" collapsed="false">
      <c r="A4" s="15" t="s">
        <v>90</v>
      </c>
      <c r="B4" s="16" t="s">
        <v>39</v>
      </c>
      <c r="C4" s="17" t="str">
        <f aca="false">IF(B4="All","*",B4)</f>
        <v>*</v>
      </c>
    </row>
    <row r="6" customFormat="false" ht="15" hidden="false" customHeight="false" outlineLevel="0" collapsed="false">
      <c r="A6" s="15" t="s">
        <v>205</v>
      </c>
      <c r="B6" s="18" t="n">
        <f aca="false">COUNTIFS(Responses!$J$2:$J$1001,"&gt;=0",Responses!$C$2:$C$1001,$C$2,Responses!$E$2:$E$1001,$C$3,Responses!$F$2:$F$1001,$C$4)</f>
        <v>36</v>
      </c>
    </row>
    <row r="7" customFormat="false" ht="15" hidden="false" customHeight="false" outlineLevel="0" collapsed="false">
      <c r="A7" s="15" t="s">
        <v>206</v>
      </c>
      <c r="B7" s="18" t="n">
        <f aca="false">COUNTIFS(Responses!$K$2:$K$1001,"Promoter",Responses!$C$2:$C$1001,$C$2,Responses!$E$2:$E$1001,$C$3,Responses!$F$2:$F$1001,$C$4)</f>
        <v>17</v>
      </c>
    </row>
    <row r="8" customFormat="false" ht="15" hidden="false" customHeight="false" outlineLevel="0" collapsed="false">
      <c r="A8" s="15" t="s">
        <v>207</v>
      </c>
      <c r="B8" s="18" t="n">
        <f aca="false">COUNTIFS(Responses!$K$2:$K$1001,"Passive",Responses!$C$2:$C$1001,$C$2,Responses!$E$2:$E$1001,$C$3,Responses!$F$2:$F$1001,$C$4)</f>
        <v>10</v>
      </c>
    </row>
    <row r="9" customFormat="false" ht="15" hidden="false" customHeight="false" outlineLevel="0" collapsed="false">
      <c r="A9" s="15" t="s">
        <v>208</v>
      </c>
      <c r="B9" s="18" t="n">
        <f aca="false">COUNTIFS(Responses!$K$2:$K$1001,"Detractor",Responses!$C$2:$C$1001,$C$2,Responses!$E$2:$E$1001,$C$3,Responses!$F$2:$F$1001,$C$4)</f>
        <v>9</v>
      </c>
    </row>
    <row r="10" customFormat="false" ht="15" hidden="false" customHeight="false" outlineLevel="0" collapsed="false">
      <c r="A10" s="15" t="s">
        <v>209</v>
      </c>
      <c r="B10" s="19" t="n">
        <f aca="false">IFERROR(B7/B6,0)</f>
        <v>0.472222222222222</v>
      </c>
    </row>
    <row r="11" customFormat="false" ht="15" hidden="false" customHeight="false" outlineLevel="0" collapsed="false">
      <c r="A11" s="15" t="s">
        <v>210</v>
      </c>
      <c r="B11" s="19" t="n">
        <f aca="false">IFERROR(B9/B6,0)</f>
        <v>0.25</v>
      </c>
    </row>
    <row r="12" customFormat="false" ht="19.7" hidden="false" customHeight="false" outlineLevel="0" collapsed="false">
      <c r="A12" s="15" t="s">
        <v>211</v>
      </c>
      <c r="B12" s="20" t="n">
        <f aca="false">ROUND((B10-B11)*100,0)</f>
        <v>22</v>
      </c>
    </row>
    <row r="13" customFormat="false" ht="27.75" hidden="false" customHeight="true" outlineLevel="0" collapsed="false">
      <c r="A13" s="15" t="s">
        <v>212</v>
      </c>
      <c r="B13" s="21" t="str">
        <f aca="false">IF(B6&lt;30,"Low sample: interpret with caution","OK")</f>
        <v>OK</v>
      </c>
    </row>
    <row r="16" customFormat="false" ht="15" hidden="false" customHeight="false" outlineLevel="0" collapsed="false">
      <c r="A16" s="22" t="s">
        <v>213</v>
      </c>
    </row>
    <row r="17" customFormat="false" ht="15" hidden="false" customHeight="false" outlineLevel="0" collapsed="false">
      <c r="A17" s="15" t="s">
        <v>214</v>
      </c>
      <c r="B17" s="23" t="n">
        <v>120</v>
      </c>
      <c r="C17" s="8" t="s">
        <v>215</v>
      </c>
    </row>
    <row r="18" customFormat="false" ht="15" hidden="false" customHeight="false" outlineLevel="0" collapsed="false">
      <c r="A18" s="15" t="s">
        <v>216</v>
      </c>
      <c r="B18" s="23" t="n">
        <v>50</v>
      </c>
    </row>
    <row r="19" customFormat="false" ht="15" hidden="false" customHeight="false" outlineLevel="0" collapsed="false">
      <c r="A19" s="15" t="s">
        <v>217</v>
      </c>
      <c r="B19" s="23" t="n">
        <v>30</v>
      </c>
    </row>
    <row r="20" customFormat="false" ht="19.7" hidden="false" customHeight="false" outlineLevel="0" collapsed="false">
      <c r="A20" s="15" t="s">
        <v>211</v>
      </c>
      <c r="B20" s="20" t="n">
        <f aca="false">IFERROR(ROUND((B17/(B17+B18+B19)-B19/(B17+B18+B19))*100,0),"")</f>
        <v>45</v>
      </c>
    </row>
  </sheetData>
  <dataValidations count="3">
    <dataValidation allowBlank="false" errorStyle="stop" operator="between" showDropDown="false" showErrorMessage="false" showInputMessage="false" sqref="B2" type="list">
      <formula1>Lists!$G$2:$G$14</formula1>
      <formula2>0</formula2>
    </dataValidation>
    <dataValidation allowBlank="false" errorStyle="stop" operator="between" showDropDown="false" showErrorMessage="false" showInputMessage="false" sqref="B3" type="list">
      <formula1>Lists!$H$2:$H$5</formula1>
      <formula2>0</formula2>
    </dataValidation>
    <dataValidation allowBlank="false" errorStyle="stop" operator="between" showDropDown="false" showErrorMessage="false" showInputMessage="false" sqref="B4" type="list">
      <formula1>Lists!$I$2:$I$21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9" min="2" style="0" width="13"/>
  </cols>
  <sheetData>
    <row r="1" customFormat="false" ht="17.35" hidden="false" customHeight="false" outlineLevel="0" collapsed="false">
      <c r="A1" s="1" t="s">
        <v>218</v>
      </c>
    </row>
    <row r="2" customFormat="false" ht="15" hidden="false" customHeight="false" outlineLevel="0" collapsed="false">
      <c r="A2" s="2" t="s">
        <v>219</v>
      </c>
    </row>
    <row r="4" customFormat="false" ht="31.5" hidden="false" customHeight="true" outlineLevel="0" collapsed="false">
      <c r="A4" s="7" t="s">
        <v>87</v>
      </c>
      <c r="B4" s="7" t="s">
        <v>220</v>
      </c>
      <c r="C4" s="7" t="s">
        <v>221</v>
      </c>
      <c r="D4" s="7" t="s">
        <v>222</v>
      </c>
      <c r="E4" s="7" t="s">
        <v>223</v>
      </c>
      <c r="F4" s="7" t="s">
        <v>224</v>
      </c>
      <c r="G4" s="7" t="s">
        <v>225</v>
      </c>
      <c r="H4" s="7" t="s">
        <v>226</v>
      </c>
      <c r="I4" s="7" t="s">
        <v>227</v>
      </c>
    </row>
    <row r="5" customFormat="false" ht="15" hidden="false" customHeight="false" outlineLevel="0" collapsed="false">
      <c r="A5" s="17" t="str">
        <f aca="false">IF(COUNT(Responses!$B$2:$B$1001)=0,"",TEXT(DATE(YEAR(MAX(Responses!$B$2:$B$1001)),MONTH(MAX(Responses!$B$2:$B$1001))-11,1),"yyyy-mm"))</f>
        <v>2025-10</v>
      </c>
      <c r="B5" s="17" t="n">
        <f aca="false">COUNTIFS(Responses!$C$2:$C$1001,$A5,Responses!$E$2:$E$1001,"OPD",Responses!$J$2:$J$1001,"&gt;=0")</f>
        <v>1</v>
      </c>
      <c r="C5" s="17" t="n">
        <f aca="false">IF(B5=0,"",ROUND((COUNTIFS(Responses!$C$2:$C$1001,$A5,Responses!$E$2:$E$1001,"OPD",Responses!$K$2:$K$1001,"Promoter")-COUNTIFS(Responses!$C$2:$C$1001,$A5,Responses!$E$2:$E$1001,"OPD",Responses!$K$2:$K$1001,"Detractor"))/B5*100,0))</f>
        <v>-100</v>
      </c>
      <c r="D5" s="17" t="n">
        <f aca="false">COUNTIFS(Responses!$C$2:$C$1001,$A5,Responses!$E$2:$E$1001,"IPD",Responses!$J$2:$J$1001,"&gt;=0")</f>
        <v>1</v>
      </c>
      <c r="E5" s="17" t="n">
        <f aca="false">IF(D5=0,"",ROUND((COUNTIFS(Responses!$C$2:$C$1001,$A5,Responses!$E$2:$E$1001,"IPD",Responses!$K$2:$K$1001,"Promoter")-COUNTIFS(Responses!$C$2:$C$1001,$A5,Responses!$E$2:$E$1001,"IPD",Responses!$K$2:$K$1001,"Detractor"))/D5*100,0))</f>
        <v>0</v>
      </c>
      <c r="F5" s="17" t="n">
        <f aca="false">COUNTIFS(Responses!$C$2:$C$1001,$A5,Responses!$J$2:$J$1001,"&gt;=0")</f>
        <v>3</v>
      </c>
      <c r="G5" s="17" t="n">
        <f aca="false">IF(F5=0,"",ROUND((COUNTIFS(Responses!$C$2:$C$1001,$A5,Responses!$K$2:$K$1001,"Promoter")-COUNTIFS(Responses!$C$2:$C$1001,$A5,Responses!$K$2:$K$1001,"Detractor"))/F5*100,0))</f>
        <v>-33</v>
      </c>
      <c r="H5" s="16" t="n">
        <v>18</v>
      </c>
      <c r="I5" s="19" t="n">
        <f aca="false">IFERROR(F5/H5,0)</f>
        <v>0.166666666666667</v>
      </c>
    </row>
    <row r="6" customFormat="false" ht="15" hidden="false" customHeight="false" outlineLevel="0" collapsed="false">
      <c r="A6" s="17" t="str">
        <f aca="false">IF(COUNT(Responses!$B$2:$B$1001)=0,"",TEXT(DATE(YEAR(MAX(Responses!$B$2:$B$1001)),MONTH(MAX(Responses!$B$2:$B$1001))-10,1),"yyyy-mm"))</f>
        <v>2025-11</v>
      </c>
      <c r="B6" s="17" t="n">
        <f aca="false">COUNTIFS(Responses!$C$2:$C$1001,$A6,Responses!$E$2:$E$1001,"OPD",Responses!$J$2:$J$1001,"&gt;=0")</f>
        <v>1</v>
      </c>
      <c r="C6" s="17" t="n">
        <f aca="false">IF(B6=0,"",ROUND((COUNTIFS(Responses!$C$2:$C$1001,$A6,Responses!$E$2:$E$1001,"OPD",Responses!$K$2:$K$1001,"Promoter")-COUNTIFS(Responses!$C$2:$C$1001,$A6,Responses!$E$2:$E$1001,"OPD",Responses!$K$2:$K$1001,"Detractor"))/B6*100,0))</f>
        <v>100</v>
      </c>
      <c r="D6" s="17" t="n">
        <f aca="false">COUNTIFS(Responses!$C$2:$C$1001,$A6,Responses!$E$2:$E$1001,"IPD",Responses!$J$2:$J$1001,"&gt;=0")</f>
        <v>2</v>
      </c>
      <c r="E6" s="17" t="n">
        <f aca="false">IF(D6=0,"",ROUND((COUNTIFS(Responses!$C$2:$C$1001,$A6,Responses!$E$2:$E$1001,"IPD",Responses!$K$2:$K$1001,"Promoter")-COUNTIFS(Responses!$C$2:$C$1001,$A6,Responses!$E$2:$E$1001,"IPD",Responses!$K$2:$K$1001,"Detractor"))/D6*100,0))</f>
        <v>-50</v>
      </c>
      <c r="F6" s="17" t="n">
        <f aca="false">COUNTIFS(Responses!$C$2:$C$1001,$A6,Responses!$J$2:$J$1001,"&gt;=0")</f>
        <v>3</v>
      </c>
      <c r="G6" s="17" t="n">
        <f aca="false">IF(F6=0,"",ROUND((COUNTIFS(Responses!$C$2:$C$1001,$A6,Responses!$K$2:$K$1001,"Promoter")-COUNTIFS(Responses!$C$2:$C$1001,$A6,Responses!$K$2:$K$1001,"Detractor"))/F6*100,0))</f>
        <v>0</v>
      </c>
      <c r="H6" s="16" t="n">
        <v>27</v>
      </c>
      <c r="I6" s="19" t="n">
        <f aca="false">IFERROR(F6/H6,0)</f>
        <v>0.111111111111111</v>
      </c>
    </row>
    <row r="7" customFormat="false" ht="15" hidden="false" customHeight="false" outlineLevel="0" collapsed="false">
      <c r="A7" s="17" t="str">
        <f aca="false">IF(COUNT(Responses!$B$2:$B$1001)=0,"",TEXT(DATE(YEAR(MAX(Responses!$B$2:$B$1001)),MONTH(MAX(Responses!$B$2:$B$1001))-9,1),"yyyy-mm"))</f>
        <v>2025-12</v>
      </c>
      <c r="B7" s="17" t="n">
        <f aca="false">COUNTIFS(Responses!$C$2:$C$1001,$A7,Responses!$E$2:$E$1001,"OPD",Responses!$J$2:$J$1001,"&gt;=0")</f>
        <v>2</v>
      </c>
      <c r="C7" s="17" t="n">
        <f aca="false">IF(B7=0,"",ROUND((COUNTIFS(Responses!$C$2:$C$1001,$A7,Responses!$E$2:$E$1001,"OPD",Responses!$K$2:$K$1001,"Promoter")-COUNTIFS(Responses!$C$2:$C$1001,$A7,Responses!$E$2:$E$1001,"OPD",Responses!$K$2:$K$1001,"Detractor"))/B7*100,0))</f>
        <v>50</v>
      </c>
      <c r="D7" s="17" t="n">
        <f aca="false">COUNTIFS(Responses!$C$2:$C$1001,$A7,Responses!$E$2:$E$1001,"IPD",Responses!$J$2:$J$1001,"&gt;=0")</f>
        <v>1</v>
      </c>
      <c r="E7" s="17" t="n">
        <f aca="false">IF(D7=0,"",ROUND((COUNTIFS(Responses!$C$2:$C$1001,$A7,Responses!$E$2:$E$1001,"IPD",Responses!$K$2:$K$1001,"Promoter")-COUNTIFS(Responses!$C$2:$C$1001,$A7,Responses!$E$2:$E$1001,"IPD",Responses!$K$2:$K$1001,"Detractor"))/D7*100,0))</f>
        <v>0</v>
      </c>
      <c r="F7" s="17" t="n">
        <f aca="false">COUNTIFS(Responses!$C$2:$C$1001,$A7,Responses!$J$2:$J$1001,"&gt;=0")</f>
        <v>3</v>
      </c>
      <c r="G7" s="17" t="n">
        <f aca="false">IF(F7=0,"",ROUND((COUNTIFS(Responses!$C$2:$C$1001,$A7,Responses!$K$2:$K$1001,"Promoter")-COUNTIFS(Responses!$C$2:$C$1001,$A7,Responses!$K$2:$K$1001,"Detractor"))/F7*100,0))</f>
        <v>33</v>
      </c>
      <c r="H7" s="16" t="n">
        <v>28</v>
      </c>
      <c r="I7" s="19" t="n">
        <f aca="false">IFERROR(F7/H7,0)</f>
        <v>0.107142857142857</v>
      </c>
    </row>
    <row r="8" customFormat="false" ht="15" hidden="false" customHeight="false" outlineLevel="0" collapsed="false">
      <c r="A8" s="17" t="str">
        <f aca="false">IF(COUNT(Responses!$B$2:$B$1001)=0,"",TEXT(DATE(YEAR(MAX(Responses!$B$2:$B$1001)),MONTH(MAX(Responses!$B$2:$B$1001))-8,1),"yyyy-mm"))</f>
        <v>2026-01</v>
      </c>
      <c r="B8" s="17" t="n">
        <f aca="false">COUNTIFS(Responses!$C$2:$C$1001,$A8,Responses!$E$2:$E$1001,"OPD",Responses!$J$2:$J$1001,"&gt;=0")</f>
        <v>1</v>
      </c>
      <c r="C8" s="17" t="n">
        <f aca="false">IF(B8=0,"",ROUND((COUNTIFS(Responses!$C$2:$C$1001,$A8,Responses!$E$2:$E$1001,"OPD",Responses!$K$2:$K$1001,"Promoter")-COUNTIFS(Responses!$C$2:$C$1001,$A8,Responses!$E$2:$E$1001,"OPD",Responses!$K$2:$K$1001,"Detractor"))/B8*100,0))</f>
        <v>-100</v>
      </c>
      <c r="D8" s="17" t="n">
        <f aca="false">COUNTIFS(Responses!$C$2:$C$1001,$A8,Responses!$E$2:$E$1001,"IPD",Responses!$J$2:$J$1001,"&gt;=0")</f>
        <v>2</v>
      </c>
      <c r="E8" s="17" t="n">
        <f aca="false">IF(D8=0,"",ROUND((COUNTIFS(Responses!$C$2:$C$1001,$A8,Responses!$E$2:$E$1001,"IPD",Responses!$K$2:$K$1001,"Promoter")-COUNTIFS(Responses!$C$2:$C$1001,$A8,Responses!$E$2:$E$1001,"IPD",Responses!$K$2:$K$1001,"Detractor"))/D8*100,0))</f>
        <v>100</v>
      </c>
      <c r="F8" s="17" t="n">
        <f aca="false">COUNTIFS(Responses!$C$2:$C$1001,$A8,Responses!$J$2:$J$1001,"&gt;=0")</f>
        <v>3</v>
      </c>
      <c r="G8" s="17" t="n">
        <f aca="false">IF(F8=0,"",ROUND((COUNTIFS(Responses!$C$2:$C$1001,$A8,Responses!$K$2:$K$1001,"Promoter")-COUNTIFS(Responses!$C$2:$C$1001,$A8,Responses!$K$2:$K$1001,"Detractor"))/F8*100,0))</f>
        <v>33</v>
      </c>
      <c r="H8" s="16" t="n">
        <v>28</v>
      </c>
      <c r="I8" s="19" t="n">
        <f aca="false">IFERROR(F8/H8,0)</f>
        <v>0.107142857142857</v>
      </c>
    </row>
    <row r="9" customFormat="false" ht="15" hidden="false" customHeight="false" outlineLevel="0" collapsed="false">
      <c r="A9" s="17" t="str">
        <f aca="false">IF(COUNT(Responses!$B$2:$B$1001)=0,"",TEXT(DATE(YEAR(MAX(Responses!$B$2:$B$1001)),MONTH(MAX(Responses!$B$2:$B$1001))-7,1),"yyyy-mm"))</f>
        <v>2026-02</v>
      </c>
      <c r="B9" s="17" t="n">
        <f aca="false">COUNTIFS(Responses!$C$2:$C$1001,$A9,Responses!$E$2:$E$1001,"OPD",Responses!$J$2:$J$1001,"&gt;=0")</f>
        <v>2</v>
      </c>
      <c r="C9" s="17" t="n">
        <f aca="false">IF(B9=0,"",ROUND((COUNTIFS(Responses!$C$2:$C$1001,$A9,Responses!$E$2:$E$1001,"OPD",Responses!$K$2:$K$1001,"Promoter")-COUNTIFS(Responses!$C$2:$C$1001,$A9,Responses!$E$2:$E$1001,"OPD",Responses!$K$2:$K$1001,"Detractor"))/B9*100,0))</f>
        <v>100</v>
      </c>
      <c r="D9" s="17" t="n">
        <f aca="false">COUNTIFS(Responses!$C$2:$C$1001,$A9,Responses!$E$2:$E$1001,"IPD",Responses!$J$2:$J$1001,"&gt;=0")</f>
        <v>0</v>
      </c>
      <c r="E9" s="17" t="str">
        <f aca="false">IF(D9=0,"",ROUND((COUNTIFS(Responses!$C$2:$C$1001,$A9,Responses!$E$2:$E$1001,"IPD",Responses!$K$2:$K$1001,"Promoter")-COUNTIFS(Responses!$C$2:$C$1001,$A9,Responses!$E$2:$E$1001,"IPD",Responses!$K$2:$K$1001,"Detractor"))/D9*100,0))</f>
        <v/>
      </c>
      <c r="F9" s="17" t="n">
        <f aca="false">COUNTIFS(Responses!$C$2:$C$1001,$A9,Responses!$J$2:$J$1001,"&gt;=0")</f>
        <v>3</v>
      </c>
      <c r="G9" s="17" t="n">
        <f aca="false">IF(F9=0,"",ROUND((COUNTIFS(Responses!$C$2:$C$1001,$A9,Responses!$K$2:$K$1001,"Promoter")-COUNTIFS(Responses!$C$2:$C$1001,$A9,Responses!$K$2:$K$1001,"Detractor"))/F9*100,0))</f>
        <v>33</v>
      </c>
      <c r="H9" s="16" t="n">
        <v>21</v>
      </c>
      <c r="I9" s="19" t="n">
        <f aca="false">IFERROR(F9/H9,0)</f>
        <v>0.142857142857143</v>
      </c>
    </row>
    <row r="10" customFormat="false" ht="15" hidden="false" customHeight="false" outlineLevel="0" collapsed="false">
      <c r="A10" s="17" t="str">
        <f aca="false">IF(COUNT(Responses!$B$2:$B$1001)=0,"",TEXT(DATE(YEAR(MAX(Responses!$B$2:$B$1001)),MONTH(MAX(Responses!$B$2:$B$1001))-6,1),"yyyy-mm"))</f>
        <v>2026-03</v>
      </c>
      <c r="B10" s="17" t="n">
        <f aca="false">COUNTIFS(Responses!$C$2:$C$1001,$A10,Responses!$E$2:$E$1001,"OPD",Responses!$J$2:$J$1001,"&gt;=0")</f>
        <v>1</v>
      </c>
      <c r="C10" s="17" t="n">
        <f aca="false">IF(B10=0,"",ROUND((COUNTIFS(Responses!$C$2:$C$1001,$A10,Responses!$E$2:$E$1001,"OPD",Responses!$K$2:$K$1001,"Promoter")-COUNTIFS(Responses!$C$2:$C$1001,$A10,Responses!$E$2:$E$1001,"OPD",Responses!$K$2:$K$1001,"Detractor"))/B10*100,0))</f>
        <v>100</v>
      </c>
      <c r="D10" s="17" t="n">
        <f aca="false">COUNTIFS(Responses!$C$2:$C$1001,$A10,Responses!$E$2:$E$1001,"IPD",Responses!$J$2:$J$1001,"&gt;=0")</f>
        <v>2</v>
      </c>
      <c r="E10" s="17" t="n">
        <f aca="false">IF(D10=0,"",ROUND((COUNTIFS(Responses!$C$2:$C$1001,$A10,Responses!$E$2:$E$1001,"IPD",Responses!$K$2:$K$1001,"Promoter")-COUNTIFS(Responses!$C$2:$C$1001,$A10,Responses!$E$2:$E$1001,"IPD",Responses!$K$2:$K$1001,"Detractor"))/D10*100,0))</f>
        <v>50</v>
      </c>
      <c r="F10" s="17" t="n">
        <f aca="false">COUNTIFS(Responses!$C$2:$C$1001,$A10,Responses!$J$2:$J$1001,"&gt;=0")</f>
        <v>3</v>
      </c>
      <c r="G10" s="17" t="n">
        <f aca="false">IF(F10=0,"",ROUND((COUNTIFS(Responses!$C$2:$C$1001,$A10,Responses!$K$2:$K$1001,"Promoter")-COUNTIFS(Responses!$C$2:$C$1001,$A10,Responses!$K$2:$K$1001,"Detractor"))/F10*100,0))</f>
        <v>67</v>
      </c>
      <c r="H10" s="16" t="n">
        <v>19</v>
      </c>
      <c r="I10" s="19" t="n">
        <f aca="false">IFERROR(F10/H10,0)</f>
        <v>0.157894736842105</v>
      </c>
    </row>
    <row r="11" customFormat="false" ht="15" hidden="false" customHeight="false" outlineLevel="0" collapsed="false">
      <c r="A11" s="17" t="str">
        <f aca="false">IF(COUNT(Responses!$B$2:$B$1001)=0,"",TEXT(DATE(YEAR(MAX(Responses!$B$2:$B$1001)),MONTH(MAX(Responses!$B$2:$B$1001))-5,1),"yyyy-mm"))</f>
        <v>2026-04</v>
      </c>
      <c r="B11" s="17" t="n">
        <f aca="false">COUNTIFS(Responses!$C$2:$C$1001,$A11,Responses!$E$2:$E$1001,"OPD",Responses!$J$2:$J$1001,"&gt;=0")</f>
        <v>1</v>
      </c>
      <c r="C11" s="17" t="n">
        <f aca="false">IF(B11=0,"",ROUND((COUNTIFS(Responses!$C$2:$C$1001,$A11,Responses!$E$2:$E$1001,"OPD",Responses!$K$2:$K$1001,"Promoter")-COUNTIFS(Responses!$C$2:$C$1001,$A11,Responses!$E$2:$E$1001,"OPD",Responses!$K$2:$K$1001,"Detractor"))/B11*100,0))</f>
        <v>-100</v>
      </c>
      <c r="D11" s="17" t="n">
        <f aca="false">COUNTIFS(Responses!$C$2:$C$1001,$A11,Responses!$E$2:$E$1001,"IPD",Responses!$J$2:$J$1001,"&gt;=0")</f>
        <v>1</v>
      </c>
      <c r="E11" s="17" t="n">
        <f aca="false">IF(D11=0,"",ROUND((COUNTIFS(Responses!$C$2:$C$1001,$A11,Responses!$E$2:$E$1001,"IPD",Responses!$K$2:$K$1001,"Promoter")-COUNTIFS(Responses!$C$2:$C$1001,$A11,Responses!$E$2:$E$1001,"IPD",Responses!$K$2:$K$1001,"Detractor"))/D11*100,0))</f>
        <v>100</v>
      </c>
      <c r="F11" s="17" t="n">
        <f aca="false">COUNTIFS(Responses!$C$2:$C$1001,$A11,Responses!$J$2:$J$1001,"&gt;=0")</f>
        <v>3</v>
      </c>
      <c r="G11" s="17" t="n">
        <f aca="false">IF(F11=0,"",ROUND((COUNTIFS(Responses!$C$2:$C$1001,$A11,Responses!$K$2:$K$1001,"Promoter")-COUNTIFS(Responses!$C$2:$C$1001,$A11,Responses!$K$2:$K$1001,"Detractor"))/F11*100,0))</f>
        <v>0</v>
      </c>
      <c r="H11" s="16" t="n">
        <v>27</v>
      </c>
      <c r="I11" s="19" t="n">
        <f aca="false">IFERROR(F11/H11,0)</f>
        <v>0.111111111111111</v>
      </c>
    </row>
    <row r="12" customFormat="false" ht="15" hidden="false" customHeight="false" outlineLevel="0" collapsed="false">
      <c r="A12" s="17" t="str">
        <f aca="false">IF(COUNT(Responses!$B$2:$B$1001)=0,"",TEXT(DATE(YEAR(MAX(Responses!$B$2:$B$1001)),MONTH(MAX(Responses!$B$2:$B$1001))-4,1),"yyyy-mm"))</f>
        <v>2026-05</v>
      </c>
      <c r="B12" s="17" t="n">
        <f aca="false">COUNTIFS(Responses!$C$2:$C$1001,$A12,Responses!$E$2:$E$1001,"OPD",Responses!$J$2:$J$1001,"&gt;=0")</f>
        <v>2</v>
      </c>
      <c r="C12" s="17" t="n">
        <f aca="false">IF(B12=0,"",ROUND((COUNTIFS(Responses!$C$2:$C$1001,$A12,Responses!$E$2:$E$1001,"OPD",Responses!$K$2:$K$1001,"Promoter")-COUNTIFS(Responses!$C$2:$C$1001,$A12,Responses!$E$2:$E$1001,"OPD",Responses!$K$2:$K$1001,"Detractor"))/B12*100,0))</f>
        <v>0</v>
      </c>
      <c r="D12" s="17" t="n">
        <f aca="false">COUNTIFS(Responses!$C$2:$C$1001,$A12,Responses!$E$2:$E$1001,"IPD",Responses!$J$2:$J$1001,"&gt;=0")</f>
        <v>0</v>
      </c>
      <c r="E12" s="17" t="str">
        <f aca="false">IF(D12=0,"",ROUND((COUNTIFS(Responses!$C$2:$C$1001,$A12,Responses!$E$2:$E$1001,"IPD",Responses!$K$2:$K$1001,"Promoter")-COUNTIFS(Responses!$C$2:$C$1001,$A12,Responses!$E$2:$E$1001,"IPD",Responses!$K$2:$K$1001,"Detractor"))/D12*100,0))</f>
        <v/>
      </c>
      <c r="F12" s="17" t="n">
        <f aca="false">COUNTIFS(Responses!$C$2:$C$1001,$A12,Responses!$J$2:$J$1001,"&gt;=0")</f>
        <v>3</v>
      </c>
      <c r="G12" s="17" t="n">
        <f aca="false">IF(F12=0,"",ROUND((COUNTIFS(Responses!$C$2:$C$1001,$A12,Responses!$K$2:$K$1001,"Promoter")-COUNTIFS(Responses!$C$2:$C$1001,$A12,Responses!$K$2:$K$1001,"Detractor"))/F12*100,0))</f>
        <v>0</v>
      </c>
      <c r="H12" s="16" t="n">
        <v>20</v>
      </c>
      <c r="I12" s="19" t="n">
        <f aca="false">IFERROR(F12/H12,0)</f>
        <v>0.15</v>
      </c>
    </row>
    <row r="13" customFormat="false" ht="15" hidden="false" customHeight="false" outlineLevel="0" collapsed="false">
      <c r="A13" s="17" t="str">
        <f aca="false">IF(COUNT(Responses!$B$2:$B$1001)=0,"",TEXT(DATE(YEAR(MAX(Responses!$B$2:$B$1001)),MONTH(MAX(Responses!$B$2:$B$1001))-3,1),"yyyy-mm"))</f>
        <v>2026-06</v>
      </c>
      <c r="B13" s="17" t="n">
        <f aca="false">COUNTIFS(Responses!$C$2:$C$1001,$A13,Responses!$E$2:$E$1001,"OPD",Responses!$J$2:$J$1001,"&gt;=0")</f>
        <v>2</v>
      </c>
      <c r="C13" s="17" t="n">
        <f aca="false">IF(B13=0,"",ROUND((COUNTIFS(Responses!$C$2:$C$1001,$A13,Responses!$E$2:$E$1001,"OPD",Responses!$K$2:$K$1001,"Promoter")-COUNTIFS(Responses!$C$2:$C$1001,$A13,Responses!$E$2:$E$1001,"OPD",Responses!$K$2:$K$1001,"Detractor"))/B13*100,0))</f>
        <v>0</v>
      </c>
      <c r="D13" s="17" t="n">
        <f aca="false">COUNTIFS(Responses!$C$2:$C$1001,$A13,Responses!$E$2:$E$1001,"IPD",Responses!$J$2:$J$1001,"&gt;=0")</f>
        <v>1</v>
      </c>
      <c r="E13" s="17" t="n">
        <f aca="false">IF(D13=0,"",ROUND((COUNTIFS(Responses!$C$2:$C$1001,$A13,Responses!$E$2:$E$1001,"IPD",Responses!$K$2:$K$1001,"Promoter")-COUNTIFS(Responses!$C$2:$C$1001,$A13,Responses!$E$2:$E$1001,"IPD",Responses!$K$2:$K$1001,"Detractor"))/D13*100,0))</f>
        <v>100</v>
      </c>
      <c r="F13" s="17" t="n">
        <f aca="false">COUNTIFS(Responses!$C$2:$C$1001,$A13,Responses!$J$2:$J$1001,"&gt;=0")</f>
        <v>3</v>
      </c>
      <c r="G13" s="17" t="n">
        <f aca="false">IF(F13=0,"",ROUND((COUNTIFS(Responses!$C$2:$C$1001,$A13,Responses!$K$2:$K$1001,"Promoter")-COUNTIFS(Responses!$C$2:$C$1001,$A13,Responses!$K$2:$K$1001,"Detractor"))/F13*100,0))</f>
        <v>33</v>
      </c>
      <c r="H13" s="16" t="n">
        <v>23</v>
      </c>
      <c r="I13" s="19" t="n">
        <f aca="false">IFERROR(F13/H13,0)</f>
        <v>0.130434782608696</v>
      </c>
    </row>
    <row r="14" customFormat="false" ht="15" hidden="false" customHeight="false" outlineLevel="0" collapsed="false">
      <c r="A14" s="17" t="str">
        <f aca="false">IF(COUNT(Responses!$B$2:$B$1001)=0,"",TEXT(DATE(YEAR(MAX(Responses!$B$2:$B$1001)),MONTH(MAX(Responses!$B$2:$B$1001))-2,1),"yyyy-mm"))</f>
        <v>2026-07</v>
      </c>
      <c r="B14" s="17" t="n">
        <f aca="false">COUNTIFS(Responses!$C$2:$C$1001,$A14,Responses!$E$2:$E$1001,"OPD",Responses!$J$2:$J$1001,"&gt;=0")</f>
        <v>2</v>
      </c>
      <c r="C14" s="17" t="n">
        <f aca="false">IF(B14=0,"",ROUND((COUNTIFS(Responses!$C$2:$C$1001,$A14,Responses!$E$2:$E$1001,"OPD",Responses!$K$2:$K$1001,"Promoter")-COUNTIFS(Responses!$C$2:$C$1001,$A14,Responses!$E$2:$E$1001,"OPD",Responses!$K$2:$K$1001,"Detractor"))/B14*100,0))</f>
        <v>-100</v>
      </c>
      <c r="D14" s="17" t="n">
        <f aca="false">COUNTIFS(Responses!$C$2:$C$1001,$A14,Responses!$E$2:$E$1001,"IPD",Responses!$J$2:$J$1001,"&gt;=0")</f>
        <v>0</v>
      </c>
      <c r="E14" s="17" t="str">
        <f aca="false">IF(D14=0,"",ROUND((COUNTIFS(Responses!$C$2:$C$1001,$A14,Responses!$E$2:$E$1001,"IPD",Responses!$K$2:$K$1001,"Promoter")-COUNTIFS(Responses!$C$2:$C$1001,$A14,Responses!$E$2:$E$1001,"IPD",Responses!$K$2:$K$1001,"Detractor"))/D14*100,0))</f>
        <v/>
      </c>
      <c r="F14" s="17" t="n">
        <f aca="false">COUNTIFS(Responses!$C$2:$C$1001,$A14,Responses!$J$2:$J$1001,"&gt;=0")</f>
        <v>3</v>
      </c>
      <c r="G14" s="17" t="n">
        <f aca="false">IF(F14=0,"",ROUND((COUNTIFS(Responses!$C$2:$C$1001,$A14,Responses!$K$2:$K$1001,"Promoter")-COUNTIFS(Responses!$C$2:$C$1001,$A14,Responses!$K$2:$K$1001,"Detractor"))/F14*100,0))</f>
        <v>-33</v>
      </c>
      <c r="H14" s="16" t="n">
        <v>22</v>
      </c>
      <c r="I14" s="19" t="n">
        <f aca="false">IFERROR(F14/H14,0)</f>
        <v>0.136363636363636</v>
      </c>
    </row>
    <row r="15" customFormat="false" ht="15" hidden="false" customHeight="false" outlineLevel="0" collapsed="false">
      <c r="A15" s="17" t="str">
        <f aca="false">IF(COUNT(Responses!$B$2:$B$1001)=0,"",TEXT(DATE(YEAR(MAX(Responses!$B$2:$B$1001)),MONTH(MAX(Responses!$B$2:$B$1001))-1,1),"yyyy-mm"))</f>
        <v>2026-08</v>
      </c>
      <c r="B15" s="17" t="n">
        <f aca="false">COUNTIFS(Responses!$C$2:$C$1001,$A15,Responses!$E$2:$E$1001,"OPD",Responses!$J$2:$J$1001,"&gt;=0")</f>
        <v>2</v>
      </c>
      <c r="C15" s="17" t="n">
        <f aca="false">IF(B15=0,"",ROUND((COUNTIFS(Responses!$C$2:$C$1001,$A15,Responses!$E$2:$E$1001,"OPD",Responses!$K$2:$K$1001,"Promoter")-COUNTIFS(Responses!$C$2:$C$1001,$A15,Responses!$E$2:$E$1001,"OPD",Responses!$K$2:$K$1001,"Detractor"))/B15*100,0))</f>
        <v>100</v>
      </c>
      <c r="D15" s="17" t="n">
        <f aca="false">COUNTIFS(Responses!$C$2:$C$1001,$A15,Responses!$E$2:$E$1001,"IPD",Responses!$J$2:$J$1001,"&gt;=0")</f>
        <v>1</v>
      </c>
      <c r="E15" s="17" t="n">
        <f aca="false">IF(D15=0,"",ROUND((COUNTIFS(Responses!$C$2:$C$1001,$A15,Responses!$E$2:$E$1001,"IPD",Responses!$K$2:$K$1001,"Promoter")-COUNTIFS(Responses!$C$2:$C$1001,$A15,Responses!$E$2:$E$1001,"IPD",Responses!$K$2:$K$1001,"Detractor"))/D15*100,0))</f>
        <v>100</v>
      </c>
      <c r="F15" s="17" t="n">
        <f aca="false">COUNTIFS(Responses!$C$2:$C$1001,$A15,Responses!$J$2:$J$1001,"&gt;=0")</f>
        <v>3</v>
      </c>
      <c r="G15" s="17" t="n">
        <f aca="false">IF(F15=0,"",ROUND((COUNTIFS(Responses!$C$2:$C$1001,$A15,Responses!$K$2:$K$1001,"Promoter")-COUNTIFS(Responses!$C$2:$C$1001,$A15,Responses!$K$2:$K$1001,"Detractor"))/F15*100,0))</f>
        <v>100</v>
      </c>
      <c r="H15" s="16" t="n">
        <v>28</v>
      </c>
      <c r="I15" s="19" t="n">
        <f aca="false">IFERROR(F15/H15,0)</f>
        <v>0.107142857142857</v>
      </c>
    </row>
    <row r="16" customFormat="false" ht="15" hidden="false" customHeight="false" outlineLevel="0" collapsed="false">
      <c r="A16" s="17" t="str">
        <f aca="false">IF(COUNT(Responses!$B$2:$B$1001)=0,"",TEXT(DATE(YEAR(MAX(Responses!$B$2:$B$1001)),MONTH(MAX(Responses!$B$2:$B$1001))-0,1),"yyyy-mm"))</f>
        <v>2026-09</v>
      </c>
      <c r="B16" s="17" t="n">
        <f aca="false">COUNTIFS(Responses!$C$2:$C$1001,$A16,Responses!$E$2:$E$1001,"OPD",Responses!$J$2:$J$1001,"&gt;=0")</f>
        <v>1</v>
      </c>
      <c r="C16" s="17" t="n">
        <f aca="false">IF(B16=0,"",ROUND((COUNTIFS(Responses!$C$2:$C$1001,$A16,Responses!$E$2:$E$1001,"OPD",Responses!$K$2:$K$1001,"Promoter")-COUNTIFS(Responses!$C$2:$C$1001,$A16,Responses!$E$2:$E$1001,"OPD",Responses!$K$2:$K$1001,"Detractor"))/B16*100,0))</f>
        <v>-100</v>
      </c>
      <c r="D16" s="17" t="n">
        <f aca="false">COUNTIFS(Responses!$C$2:$C$1001,$A16,Responses!$E$2:$E$1001,"IPD",Responses!$J$2:$J$1001,"&gt;=0")</f>
        <v>2</v>
      </c>
      <c r="E16" s="17" t="n">
        <f aca="false">IF(D16=0,"",ROUND((COUNTIFS(Responses!$C$2:$C$1001,$A16,Responses!$E$2:$E$1001,"IPD",Responses!$K$2:$K$1001,"Promoter")-COUNTIFS(Responses!$C$2:$C$1001,$A16,Responses!$E$2:$E$1001,"IPD",Responses!$K$2:$K$1001,"Detractor"))/D16*100,0))</f>
        <v>100</v>
      </c>
      <c r="F16" s="17" t="n">
        <f aca="false">COUNTIFS(Responses!$C$2:$C$1001,$A16,Responses!$J$2:$J$1001,"&gt;=0")</f>
        <v>3</v>
      </c>
      <c r="G16" s="17" t="n">
        <f aca="false">IF(F16=0,"",ROUND((COUNTIFS(Responses!$C$2:$C$1001,$A16,Responses!$K$2:$K$1001,"Promoter")-COUNTIFS(Responses!$C$2:$C$1001,$A16,Responses!$K$2:$K$1001,"Detractor"))/F16*100,0))</f>
        <v>33</v>
      </c>
      <c r="H16" s="16" t="n">
        <v>29</v>
      </c>
      <c r="I16" s="19" t="n">
        <f aca="false">IFERROR(F16/H16,0)</f>
        <v>0.103448275862069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14" min="2" style="0" width="12"/>
  </cols>
  <sheetData>
    <row r="1" customFormat="false" ht="17.35" hidden="false" customHeight="false" outlineLevel="0" collapsed="false">
      <c r="A1" s="1" t="s">
        <v>228</v>
      </c>
    </row>
    <row r="2" customFormat="false" ht="15" hidden="false" customHeight="false" outlineLevel="0" collapsed="false">
      <c r="A2" s="2" t="s">
        <v>229</v>
      </c>
    </row>
    <row r="4" customFormat="false" ht="45" hidden="false" customHeight="true" outlineLevel="0" collapsed="false">
      <c r="A4" s="7" t="s">
        <v>91</v>
      </c>
      <c r="B4" s="7" t="s">
        <v>230</v>
      </c>
      <c r="C4" s="7" t="s">
        <v>231</v>
      </c>
      <c r="D4" s="7" t="s">
        <v>232</v>
      </c>
      <c r="E4" s="7" t="s">
        <v>233</v>
      </c>
      <c r="F4" s="7" t="s">
        <v>209</v>
      </c>
      <c r="G4" s="7" t="s">
        <v>210</v>
      </c>
      <c r="H4" s="7" t="s">
        <v>211</v>
      </c>
      <c r="I4" s="7" t="s">
        <v>234</v>
      </c>
      <c r="J4" s="7" t="s">
        <v>235</v>
      </c>
      <c r="K4" s="7" t="s">
        <v>236</v>
      </c>
      <c r="L4" s="7" t="s">
        <v>237</v>
      </c>
      <c r="M4" s="7" t="s">
        <v>238</v>
      </c>
      <c r="N4" s="7" t="s">
        <v>239</v>
      </c>
    </row>
    <row r="5" customFormat="false" ht="15" hidden="false" customHeight="false" outlineLevel="0" collapsed="false">
      <c r="A5" s="24" t="str">
        <f aca="false">IF(Lists!A2="","",Lists!A2)</f>
        <v>General Medicine</v>
      </c>
      <c r="B5" s="17" t="n">
        <f aca="false">IF(A5="","",COUNTIFS(Responses!$G$2:$G$1001,A5,Responses!$J$2:$J$1001,"&gt;=0"))</f>
        <v>9</v>
      </c>
      <c r="C5" s="17" t="n">
        <f aca="false">IF(A5="","",COUNTIFS(Responses!$G$2:$G$1001,A5,Responses!$K$2:$K$1001,"Promoter"))</f>
        <v>7</v>
      </c>
      <c r="D5" s="17" t="n">
        <f aca="false">IF(A5="","",COUNTIFS(Responses!$G$2:$G$1001,A5,Responses!$K$2:$K$1001,"Passive"))</f>
        <v>1</v>
      </c>
      <c r="E5" s="17" t="n">
        <f aca="false">IF(A5="","",COUNTIFS(Responses!$G$2:$G$1001,A5,Responses!$K$2:$K$1001,"Detractor"))</f>
        <v>1</v>
      </c>
      <c r="F5" s="19" t="n">
        <f aca="false">IF(A5="","",IFERROR(C5/B5,0))</f>
        <v>0.777777777777778</v>
      </c>
      <c r="G5" s="19" t="n">
        <f aca="false">IF(A5="","",IFERROR(E5/B5,0))</f>
        <v>0.111111111111111</v>
      </c>
      <c r="H5" s="17" t="str">
        <f aca="false">IF(A5="","",IF(B5&lt;30,"n&lt;30",ROUND((F5-G5)*100,0)))</f>
        <v>n&lt;30</v>
      </c>
      <c r="I5" s="25" t="n">
        <f aca="false">IF(A5="","",IFERROR(AVERAGEIFS(Responses!$O$2:$O$1001,Responses!$G$2:$G$1001,A5),""))</f>
        <v>4.375</v>
      </c>
      <c r="J5" s="25" t="n">
        <f aca="false">IF(A5="","",IFERROR(AVERAGEIFS(Responses!$N$2:$N$1001,Responses!$G$2:$G$1001,A5),""))</f>
        <v>4</v>
      </c>
      <c r="K5" s="25" t="n">
        <f aca="false">IF(A5="","",IFERROR(AVERAGEIFS(Responses!$R$2:$R$1001,Responses!$G$2:$G$1001,A5),""))</f>
        <v>4.25</v>
      </c>
      <c r="L5" s="25" t="n">
        <f aca="false">IF(A5="","",IFERROR(AVERAGEIFS(Responses!$S$2:$S$1001,Responses!$G$2:$G$1001,A5),""))</f>
        <v>4.375</v>
      </c>
      <c r="M5" s="25" t="n">
        <f aca="false">IF(A5="","",IFERROR(AVERAGEIFS(Responses!$T$2:$T$1001,Responses!$G$2:$G$1001,A5),""))</f>
        <v>4</v>
      </c>
      <c r="N5" s="25" t="n">
        <f aca="false">IF(A5="","",IFERROR(AVERAGEIFS(Responses!$X$2:$X$1001,Responses!$G$2:$G$1001,A5),""))</f>
        <v>5</v>
      </c>
    </row>
    <row r="6" customFormat="false" ht="15" hidden="false" customHeight="false" outlineLevel="0" collapsed="false">
      <c r="A6" s="24" t="str">
        <f aca="false">IF(Lists!A3="","",Lists!A3)</f>
        <v>Cardiology</v>
      </c>
      <c r="B6" s="17" t="n">
        <f aca="false">IF(A6="","",COUNTIFS(Responses!$G$2:$G$1001,A6,Responses!$J$2:$J$1001,"&gt;=0"))</f>
        <v>9</v>
      </c>
      <c r="C6" s="17" t="n">
        <f aca="false">IF(A6="","",COUNTIFS(Responses!$G$2:$G$1001,A6,Responses!$K$2:$K$1001,"Promoter"))</f>
        <v>4</v>
      </c>
      <c r="D6" s="17" t="n">
        <f aca="false">IF(A6="","",COUNTIFS(Responses!$G$2:$G$1001,A6,Responses!$K$2:$K$1001,"Passive"))</f>
        <v>1</v>
      </c>
      <c r="E6" s="17" t="n">
        <f aca="false">IF(A6="","",COUNTIFS(Responses!$G$2:$G$1001,A6,Responses!$K$2:$K$1001,"Detractor"))</f>
        <v>4</v>
      </c>
      <c r="F6" s="19" t="n">
        <f aca="false">IF(A6="","",IFERROR(C6/B6,0))</f>
        <v>0.444444444444444</v>
      </c>
      <c r="G6" s="19" t="n">
        <f aca="false">IF(A6="","",IFERROR(E6/B6,0))</f>
        <v>0.444444444444444</v>
      </c>
      <c r="H6" s="17" t="str">
        <f aca="false">IF(A6="","",IF(B6&lt;30,"n&lt;30",ROUND((F6-G6)*100,0)))</f>
        <v>n&lt;30</v>
      </c>
      <c r="I6" s="25" t="n">
        <f aca="false">IF(A6="","",IFERROR(AVERAGEIFS(Responses!$O$2:$O$1001,Responses!$G$2:$G$1001,A6),""))</f>
        <v>4.125</v>
      </c>
      <c r="J6" s="25" t="n">
        <f aca="false">IF(A6="","",IFERROR(AVERAGEIFS(Responses!$N$2:$N$1001,Responses!$G$2:$G$1001,A6),""))</f>
        <v>3.75</v>
      </c>
      <c r="K6" s="25" t="n">
        <f aca="false">IF(A6="","",IFERROR(AVERAGEIFS(Responses!$R$2:$R$1001,Responses!$G$2:$G$1001,A6),""))</f>
        <v>3.25</v>
      </c>
      <c r="L6" s="25" t="n">
        <f aca="false">IF(A6="","",IFERROR(AVERAGEIFS(Responses!$S$2:$S$1001,Responses!$G$2:$G$1001,A6),""))</f>
        <v>4.125</v>
      </c>
      <c r="M6" s="25" t="n">
        <f aca="false">IF(A6="","",IFERROR(AVERAGEIFS(Responses!$T$2:$T$1001,Responses!$G$2:$G$1001,A6),""))</f>
        <v>4.25</v>
      </c>
      <c r="N6" s="25" t="n">
        <f aca="false">IF(A6="","",IFERROR(AVERAGEIFS(Responses!$X$2:$X$1001,Responses!$G$2:$G$1001,A6),""))</f>
        <v>3.25</v>
      </c>
    </row>
    <row r="7" customFormat="false" ht="15" hidden="false" customHeight="false" outlineLevel="0" collapsed="false">
      <c r="A7" s="24" t="str">
        <f aca="false">IF(Lists!A4="","",Lists!A4)</f>
        <v>Orthopaedics</v>
      </c>
      <c r="B7" s="17" t="n">
        <f aca="false">IF(A7="","",COUNTIFS(Responses!$G$2:$G$1001,A7,Responses!$J$2:$J$1001,"&gt;=0"))</f>
        <v>4</v>
      </c>
      <c r="C7" s="17" t="n">
        <f aca="false">IF(A7="","",COUNTIFS(Responses!$G$2:$G$1001,A7,Responses!$K$2:$K$1001,"Promoter"))</f>
        <v>2</v>
      </c>
      <c r="D7" s="17" t="n">
        <f aca="false">IF(A7="","",COUNTIFS(Responses!$G$2:$G$1001,A7,Responses!$K$2:$K$1001,"Passive"))</f>
        <v>2</v>
      </c>
      <c r="E7" s="17" t="n">
        <f aca="false">IF(A7="","",COUNTIFS(Responses!$G$2:$G$1001,A7,Responses!$K$2:$K$1001,"Detractor"))</f>
        <v>0</v>
      </c>
      <c r="F7" s="19" t="n">
        <f aca="false">IF(A7="","",IFERROR(C7/B7,0))</f>
        <v>0.5</v>
      </c>
      <c r="G7" s="19" t="n">
        <f aca="false">IF(A7="","",IFERROR(E7/B7,0))</f>
        <v>0</v>
      </c>
      <c r="H7" s="17" t="str">
        <f aca="false">IF(A7="","",IF(B7&lt;30,"n&lt;30",ROUND((F7-G7)*100,0)))</f>
        <v>n&lt;30</v>
      </c>
      <c r="I7" s="25" t="n">
        <f aca="false">IF(A7="","",IFERROR(AVERAGEIFS(Responses!$O$2:$O$1001,Responses!$G$2:$G$1001,A7),""))</f>
        <v>4</v>
      </c>
      <c r="J7" s="25" t="n">
        <f aca="false">IF(A7="","",IFERROR(AVERAGEIFS(Responses!$N$2:$N$1001,Responses!$G$2:$G$1001,A7),""))</f>
        <v>4.66666666666667</v>
      </c>
      <c r="K7" s="25" t="n">
        <f aca="false">IF(A7="","",IFERROR(AVERAGEIFS(Responses!$R$2:$R$1001,Responses!$G$2:$G$1001,A7),""))</f>
        <v>4</v>
      </c>
      <c r="L7" s="25" t="n">
        <f aca="false">IF(A7="","",IFERROR(AVERAGEIFS(Responses!$S$2:$S$1001,Responses!$G$2:$G$1001,A7),""))</f>
        <v>4.66666666666667</v>
      </c>
      <c r="M7" s="25" t="str">
        <f aca="false">IF(A7="","",IFERROR(AVERAGEIFS(Responses!$T$2:$T$1001,Responses!$G$2:$G$1001,A7),""))</f>
        <v/>
      </c>
      <c r="N7" s="25" t="str">
        <f aca="false">IF(A7="","",IFERROR(AVERAGEIFS(Responses!$X$2:$X$1001,Responses!$G$2:$G$1001,A7),""))</f>
        <v/>
      </c>
    </row>
    <row r="8" customFormat="false" ht="15" hidden="false" customHeight="false" outlineLevel="0" collapsed="false">
      <c r="A8" s="24" t="str">
        <f aca="false">IF(Lists!A5="","",Lists!A5)</f>
        <v>Obstetrics and Gynaecology</v>
      </c>
      <c r="B8" s="17" t="n">
        <f aca="false">IF(A8="","",COUNTIFS(Responses!$G$2:$G$1001,A8,Responses!$J$2:$J$1001,"&gt;=0"))</f>
        <v>6</v>
      </c>
      <c r="C8" s="17" t="n">
        <f aca="false">IF(A8="","",COUNTIFS(Responses!$G$2:$G$1001,A8,Responses!$K$2:$K$1001,"Promoter"))</f>
        <v>2</v>
      </c>
      <c r="D8" s="17" t="n">
        <f aca="false">IF(A8="","",COUNTIFS(Responses!$G$2:$G$1001,A8,Responses!$K$2:$K$1001,"Passive"))</f>
        <v>2</v>
      </c>
      <c r="E8" s="17" t="n">
        <f aca="false">IF(A8="","",COUNTIFS(Responses!$G$2:$G$1001,A8,Responses!$K$2:$K$1001,"Detractor"))</f>
        <v>2</v>
      </c>
      <c r="F8" s="19" t="n">
        <f aca="false">IF(A8="","",IFERROR(C8/B8,0))</f>
        <v>0.333333333333333</v>
      </c>
      <c r="G8" s="19" t="n">
        <f aca="false">IF(A8="","",IFERROR(E8/B8,0))</f>
        <v>0.333333333333333</v>
      </c>
      <c r="H8" s="17" t="str">
        <f aca="false">IF(A8="","",IF(B8&lt;30,"n&lt;30",ROUND((F8-G8)*100,0)))</f>
        <v>n&lt;30</v>
      </c>
      <c r="I8" s="25" t="n">
        <f aca="false">IF(A8="","",IFERROR(AVERAGEIFS(Responses!$O$2:$O$1001,Responses!$G$2:$G$1001,A8),""))</f>
        <v>4</v>
      </c>
      <c r="J8" s="25" t="n">
        <f aca="false">IF(A8="","",IFERROR(AVERAGEIFS(Responses!$N$2:$N$1001,Responses!$G$2:$G$1001,A8),""))</f>
        <v>1.5</v>
      </c>
      <c r="K8" s="25" t="n">
        <f aca="false">IF(A8="","",IFERROR(AVERAGEIFS(Responses!$R$2:$R$1001,Responses!$G$2:$G$1001,A8),""))</f>
        <v>3.4</v>
      </c>
      <c r="L8" s="25" t="n">
        <f aca="false">IF(A8="","",IFERROR(AVERAGEIFS(Responses!$S$2:$S$1001,Responses!$G$2:$G$1001,A8),""))</f>
        <v>4</v>
      </c>
      <c r="M8" s="25" t="n">
        <f aca="false">IF(A8="","",IFERROR(AVERAGEIFS(Responses!$T$2:$T$1001,Responses!$G$2:$G$1001,A8),""))</f>
        <v>4.33333333333333</v>
      </c>
      <c r="N8" s="25" t="n">
        <f aca="false">IF(A8="","",IFERROR(AVERAGEIFS(Responses!$X$2:$X$1001,Responses!$G$2:$G$1001,A8),""))</f>
        <v>4</v>
      </c>
    </row>
    <row r="9" customFormat="false" ht="15" hidden="false" customHeight="false" outlineLevel="0" collapsed="false">
      <c r="A9" s="24" t="str">
        <f aca="false">IF(Lists!A6="","",Lists!A6)</f>
        <v>Paediatrics</v>
      </c>
      <c r="B9" s="17" t="n">
        <f aca="false">IF(A9="","",COUNTIFS(Responses!$G$2:$G$1001,A9,Responses!$J$2:$J$1001,"&gt;=0"))</f>
        <v>3</v>
      </c>
      <c r="C9" s="17" t="n">
        <f aca="false">IF(A9="","",COUNTIFS(Responses!$G$2:$G$1001,A9,Responses!$K$2:$K$1001,"Promoter"))</f>
        <v>1</v>
      </c>
      <c r="D9" s="17" t="n">
        <f aca="false">IF(A9="","",COUNTIFS(Responses!$G$2:$G$1001,A9,Responses!$K$2:$K$1001,"Passive"))</f>
        <v>1</v>
      </c>
      <c r="E9" s="17" t="n">
        <f aca="false">IF(A9="","",COUNTIFS(Responses!$G$2:$G$1001,A9,Responses!$K$2:$K$1001,"Detractor"))</f>
        <v>1</v>
      </c>
      <c r="F9" s="19" t="n">
        <f aca="false">IF(A9="","",IFERROR(C9/B9,0))</f>
        <v>0.333333333333333</v>
      </c>
      <c r="G9" s="19" t="n">
        <f aca="false">IF(A9="","",IFERROR(E9/B9,0))</f>
        <v>0.333333333333333</v>
      </c>
      <c r="H9" s="17" t="str">
        <f aca="false">IF(A9="","",IF(B9&lt;30,"n&lt;30",ROUND((F9-G9)*100,0)))</f>
        <v>n&lt;30</v>
      </c>
      <c r="I9" s="25" t="n">
        <f aca="false">IF(A9="","",IFERROR(AVERAGEIFS(Responses!$O$2:$O$1001,Responses!$G$2:$G$1001,A9),""))</f>
        <v>4</v>
      </c>
      <c r="J9" s="25" t="n">
        <f aca="false">IF(A9="","",IFERROR(AVERAGEIFS(Responses!$N$2:$N$1001,Responses!$G$2:$G$1001,A9),""))</f>
        <v>2</v>
      </c>
      <c r="K9" s="25" t="n">
        <f aca="false">IF(A9="","",IFERROR(AVERAGEIFS(Responses!$R$2:$R$1001,Responses!$G$2:$G$1001,A9),""))</f>
        <v>3</v>
      </c>
      <c r="L9" s="25" t="n">
        <f aca="false">IF(A9="","",IFERROR(AVERAGEIFS(Responses!$S$2:$S$1001,Responses!$G$2:$G$1001,A9),""))</f>
        <v>3.33333333333333</v>
      </c>
      <c r="M9" s="25" t="n">
        <f aca="false">IF(A9="","",IFERROR(AVERAGEIFS(Responses!$T$2:$T$1001,Responses!$G$2:$G$1001,A9),""))</f>
        <v>4</v>
      </c>
      <c r="N9" s="25" t="n">
        <f aca="false">IF(A9="","",IFERROR(AVERAGEIFS(Responses!$X$2:$X$1001,Responses!$G$2:$G$1001,A9),""))</f>
        <v>4</v>
      </c>
    </row>
    <row r="10" customFormat="false" ht="15" hidden="false" customHeight="false" outlineLevel="0" collapsed="false">
      <c r="A10" s="24" t="str">
        <f aca="false">IF(Lists!A7="","",Lists!A7)</f>
        <v>General Surgery</v>
      </c>
      <c r="B10" s="17" t="n">
        <f aca="false">IF(A10="","",COUNTIFS(Responses!$G$2:$G$1001,A10,Responses!$J$2:$J$1001,"&gt;=0"))</f>
        <v>5</v>
      </c>
      <c r="C10" s="17" t="n">
        <f aca="false">IF(A10="","",COUNTIFS(Responses!$G$2:$G$1001,A10,Responses!$K$2:$K$1001,"Promoter"))</f>
        <v>1</v>
      </c>
      <c r="D10" s="17" t="n">
        <f aca="false">IF(A10="","",COUNTIFS(Responses!$G$2:$G$1001,A10,Responses!$K$2:$K$1001,"Passive"))</f>
        <v>3</v>
      </c>
      <c r="E10" s="17" t="n">
        <f aca="false">IF(A10="","",COUNTIFS(Responses!$G$2:$G$1001,A10,Responses!$K$2:$K$1001,"Detractor"))</f>
        <v>1</v>
      </c>
      <c r="F10" s="19" t="n">
        <f aca="false">IF(A10="","",IFERROR(C10/B10,0))</f>
        <v>0.2</v>
      </c>
      <c r="G10" s="19" t="n">
        <f aca="false">IF(A10="","",IFERROR(E10/B10,0))</f>
        <v>0.2</v>
      </c>
      <c r="H10" s="17" t="str">
        <f aca="false">IF(A10="","",IF(B10&lt;30,"n&lt;30",ROUND((F10-G10)*100,0)))</f>
        <v>n&lt;30</v>
      </c>
      <c r="I10" s="25" t="n">
        <f aca="false">IF(A10="","",IFERROR(AVERAGEIFS(Responses!$O$2:$O$1001,Responses!$G$2:$G$1001,A10),""))</f>
        <v>4</v>
      </c>
      <c r="J10" s="25" t="n">
        <f aca="false">IF(A10="","",IFERROR(AVERAGEIFS(Responses!$N$2:$N$1001,Responses!$G$2:$G$1001,A10),""))</f>
        <v>2</v>
      </c>
      <c r="K10" s="25" t="n">
        <f aca="false">IF(A10="","",IFERROR(AVERAGEIFS(Responses!$R$2:$R$1001,Responses!$G$2:$G$1001,A10),""))</f>
        <v>4</v>
      </c>
      <c r="L10" s="25" t="n">
        <f aca="false">IF(A10="","",IFERROR(AVERAGEIFS(Responses!$S$2:$S$1001,Responses!$G$2:$G$1001,A10),""))</f>
        <v>3.5</v>
      </c>
      <c r="M10" s="25" t="n">
        <f aca="false">IF(A10="","",IFERROR(AVERAGEIFS(Responses!$T$2:$T$1001,Responses!$G$2:$G$1001,A10),""))</f>
        <v>4.5</v>
      </c>
      <c r="N10" s="25" t="n">
        <f aca="false">IF(A10="","",IFERROR(AVERAGEIFS(Responses!$X$2:$X$1001,Responses!$G$2:$G$1001,A10),""))</f>
        <v>3.5</v>
      </c>
    </row>
    <row r="11" customFormat="false" ht="15" hidden="false" customHeight="false" outlineLevel="0" collapsed="false">
      <c r="A11" s="24" t="str">
        <f aca="false">IF(Lists!A8="","",Lists!A8)</f>
        <v>Oncology</v>
      </c>
      <c r="B11" s="17" t="n">
        <f aca="false">IF(A11="","",COUNTIFS(Responses!$G$2:$G$1001,A11,Responses!$J$2:$J$1001,"&gt;=0"))</f>
        <v>0</v>
      </c>
      <c r="C11" s="17" t="n">
        <f aca="false">IF(A11="","",COUNTIFS(Responses!$G$2:$G$1001,A11,Responses!$K$2:$K$1001,"Promoter"))</f>
        <v>0</v>
      </c>
      <c r="D11" s="17" t="n">
        <f aca="false">IF(A11="","",COUNTIFS(Responses!$G$2:$G$1001,A11,Responses!$K$2:$K$1001,"Passive"))</f>
        <v>0</v>
      </c>
      <c r="E11" s="17" t="n">
        <f aca="false">IF(A11="","",COUNTIFS(Responses!$G$2:$G$1001,A11,Responses!$K$2:$K$1001,"Detractor"))</f>
        <v>0</v>
      </c>
      <c r="F11" s="19" t="n">
        <f aca="false">IF(A11="","",IFERROR(C11/B11,0))</f>
        <v>0</v>
      </c>
      <c r="G11" s="19" t="n">
        <f aca="false">IF(A11="","",IFERROR(E11/B11,0))</f>
        <v>0</v>
      </c>
      <c r="H11" s="17" t="str">
        <f aca="false">IF(A11="","",IF(B11&lt;30,"n&lt;30",ROUND((F11-G11)*100,0)))</f>
        <v>n&lt;30</v>
      </c>
      <c r="I11" s="25" t="str">
        <f aca="false">IF(A11="","",IFERROR(AVERAGEIFS(Responses!$O$2:$O$1001,Responses!$G$2:$G$1001,A11),""))</f>
        <v/>
      </c>
      <c r="J11" s="25" t="str">
        <f aca="false">IF(A11="","",IFERROR(AVERAGEIFS(Responses!$N$2:$N$1001,Responses!$G$2:$G$1001,A11),""))</f>
        <v/>
      </c>
      <c r="K11" s="25" t="str">
        <f aca="false">IF(A11="","",IFERROR(AVERAGEIFS(Responses!$R$2:$R$1001,Responses!$G$2:$G$1001,A11),""))</f>
        <v/>
      </c>
      <c r="L11" s="25" t="str">
        <f aca="false">IF(A11="","",IFERROR(AVERAGEIFS(Responses!$S$2:$S$1001,Responses!$G$2:$G$1001,A11),""))</f>
        <v/>
      </c>
      <c r="M11" s="25" t="str">
        <f aca="false">IF(A11="","",IFERROR(AVERAGEIFS(Responses!$T$2:$T$1001,Responses!$G$2:$G$1001,A11),""))</f>
        <v/>
      </c>
      <c r="N11" s="25" t="str">
        <f aca="false">IF(A11="","",IFERROR(AVERAGEIFS(Responses!$X$2:$X$1001,Responses!$G$2:$G$1001,A11),""))</f>
        <v/>
      </c>
    </row>
    <row r="12" customFormat="false" ht="15" hidden="false" customHeight="false" outlineLevel="0" collapsed="false">
      <c r="A12" s="24" t="str">
        <f aca="false">IF(Lists!A9="","",Lists!A9)</f>
        <v>Nephrology</v>
      </c>
      <c r="B12" s="17" t="n">
        <f aca="false">IF(A12="","",COUNTIFS(Responses!$G$2:$G$1001,A12,Responses!$J$2:$J$1001,"&gt;=0"))</f>
        <v>0</v>
      </c>
      <c r="C12" s="17" t="n">
        <f aca="false">IF(A12="","",COUNTIFS(Responses!$G$2:$G$1001,A12,Responses!$K$2:$K$1001,"Promoter"))</f>
        <v>0</v>
      </c>
      <c r="D12" s="17" t="n">
        <f aca="false">IF(A12="","",COUNTIFS(Responses!$G$2:$G$1001,A12,Responses!$K$2:$K$1001,"Passive"))</f>
        <v>0</v>
      </c>
      <c r="E12" s="17" t="n">
        <f aca="false">IF(A12="","",COUNTIFS(Responses!$G$2:$G$1001,A12,Responses!$K$2:$K$1001,"Detractor"))</f>
        <v>0</v>
      </c>
      <c r="F12" s="19" t="n">
        <f aca="false">IF(A12="","",IFERROR(C12/B12,0))</f>
        <v>0</v>
      </c>
      <c r="G12" s="19" t="n">
        <f aca="false">IF(A12="","",IFERROR(E12/B12,0))</f>
        <v>0</v>
      </c>
      <c r="H12" s="17" t="str">
        <f aca="false">IF(A12="","",IF(B12&lt;30,"n&lt;30",ROUND((F12-G12)*100,0)))</f>
        <v>n&lt;30</v>
      </c>
      <c r="I12" s="25" t="str">
        <f aca="false">IF(A12="","",IFERROR(AVERAGEIFS(Responses!$O$2:$O$1001,Responses!$G$2:$G$1001,A12),""))</f>
        <v/>
      </c>
      <c r="J12" s="25" t="str">
        <f aca="false">IF(A12="","",IFERROR(AVERAGEIFS(Responses!$N$2:$N$1001,Responses!$G$2:$G$1001,A12),""))</f>
        <v/>
      </c>
      <c r="K12" s="25" t="str">
        <f aca="false">IF(A12="","",IFERROR(AVERAGEIFS(Responses!$R$2:$R$1001,Responses!$G$2:$G$1001,A12),""))</f>
        <v/>
      </c>
      <c r="L12" s="25" t="str">
        <f aca="false">IF(A12="","",IFERROR(AVERAGEIFS(Responses!$S$2:$S$1001,Responses!$G$2:$G$1001,A12),""))</f>
        <v/>
      </c>
      <c r="M12" s="25" t="str">
        <f aca="false">IF(A12="","",IFERROR(AVERAGEIFS(Responses!$T$2:$T$1001,Responses!$G$2:$G$1001,A12),""))</f>
        <v/>
      </c>
      <c r="N12" s="25" t="str">
        <f aca="false">IF(A12="","",IFERROR(AVERAGEIFS(Responses!$X$2:$X$1001,Responses!$G$2:$G$1001,A12),""))</f>
        <v/>
      </c>
    </row>
    <row r="13" customFormat="false" ht="15" hidden="false" customHeight="false" outlineLevel="0" collapsed="false">
      <c r="A13" s="24" t="str">
        <f aca="false">IF(Lists!A10="","",Lists!A10)</f>
        <v>Neurology</v>
      </c>
      <c r="B13" s="17" t="n">
        <f aca="false">IF(A13="","",COUNTIFS(Responses!$G$2:$G$1001,A13,Responses!$J$2:$J$1001,"&gt;=0"))</f>
        <v>0</v>
      </c>
      <c r="C13" s="17" t="n">
        <f aca="false">IF(A13="","",COUNTIFS(Responses!$G$2:$G$1001,A13,Responses!$K$2:$K$1001,"Promoter"))</f>
        <v>0</v>
      </c>
      <c r="D13" s="17" t="n">
        <f aca="false">IF(A13="","",COUNTIFS(Responses!$G$2:$G$1001,A13,Responses!$K$2:$K$1001,"Passive"))</f>
        <v>0</v>
      </c>
      <c r="E13" s="17" t="n">
        <f aca="false">IF(A13="","",COUNTIFS(Responses!$G$2:$G$1001,A13,Responses!$K$2:$K$1001,"Detractor"))</f>
        <v>0</v>
      </c>
      <c r="F13" s="19" t="n">
        <f aca="false">IF(A13="","",IFERROR(C13/B13,0))</f>
        <v>0</v>
      </c>
      <c r="G13" s="19" t="n">
        <f aca="false">IF(A13="","",IFERROR(E13/B13,0))</f>
        <v>0</v>
      </c>
      <c r="H13" s="17" t="str">
        <f aca="false">IF(A13="","",IF(B13&lt;30,"n&lt;30",ROUND((F13-G13)*100,0)))</f>
        <v>n&lt;30</v>
      </c>
      <c r="I13" s="25" t="str">
        <f aca="false">IF(A13="","",IFERROR(AVERAGEIFS(Responses!$O$2:$O$1001,Responses!$G$2:$G$1001,A13),""))</f>
        <v/>
      </c>
      <c r="J13" s="25" t="str">
        <f aca="false">IF(A13="","",IFERROR(AVERAGEIFS(Responses!$N$2:$N$1001,Responses!$G$2:$G$1001,A13),""))</f>
        <v/>
      </c>
      <c r="K13" s="25" t="str">
        <f aca="false">IF(A13="","",IFERROR(AVERAGEIFS(Responses!$R$2:$R$1001,Responses!$G$2:$G$1001,A13),""))</f>
        <v/>
      </c>
      <c r="L13" s="25" t="str">
        <f aca="false">IF(A13="","",IFERROR(AVERAGEIFS(Responses!$S$2:$S$1001,Responses!$G$2:$G$1001,A13),""))</f>
        <v/>
      </c>
      <c r="M13" s="25" t="str">
        <f aca="false">IF(A13="","",IFERROR(AVERAGEIFS(Responses!$T$2:$T$1001,Responses!$G$2:$G$1001,A13),""))</f>
        <v/>
      </c>
      <c r="N13" s="25" t="str">
        <f aca="false">IF(A13="","",IFERROR(AVERAGEIFS(Responses!$X$2:$X$1001,Responses!$G$2:$G$1001,A13),""))</f>
        <v/>
      </c>
    </row>
    <row r="14" customFormat="false" ht="15" hidden="false" customHeight="false" outlineLevel="0" collapsed="false">
      <c r="A14" s="24" t="str">
        <f aca="false">IF(Lists!A11="","",Lists!A11)</f>
        <v>ENT</v>
      </c>
      <c r="B14" s="17" t="n">
        <f aca="false">IF(A14="","",COUNTIFS(Responses!$G$2:$G$1001,A14,Responses!$J$2:$J$1001,"&gt;=0"))</f>
        <v>0</v>
      </c>
      <c r="C14" s="17" t="n">
        <f aca="false">IF(A14="","",COUNTIFS(Responses!$G$2:$G$1001,A14,Responses!$K$2:$K$1001,"Promoter"))</f>
        <v>0</v>
      </c>
      <c r="D14" s="17" t="n">
        <f aca="false">IF(A14="","",COUNTIFS(Responses!$G$2:$G$1001,A14,Responses!$K$2:$K$1001,"Passive"))</f>
        <v>0</v>
      </c>
      <c r="E14" s="17" t="n">
        <f aca="false">IF(A14="","",COUNTIFS(Responses!$G$2:$G$1001,A14,Responses!$K$2:$K$1001,"Detractor"))</f>
        <v>0</v>
      </c>
      <c r="F14" s="19" t="n">
        <f aca="false">IF(A14="","",IFERROR(C14/B14,0))</f>
        <v>0</v>
      </c>
      <c r="G14" s="19" t="n">
        <f aca="false">IF(A14="","",IFERROR(E14/B14,0))</f>
        <v>0</v>
      </c>
      <c r="H14" s="17" t="str">
        <f aca="false">IF(A14="","",IF(B14&lt;30,"n&lt;30",ROUND((F14-G14)*100,0)))</f>
        <v>n&lt;30</v>
      </c>
      <c r="I14" s="25" t="str">
        <f aca="false">IF(A14="","",IFERROR(AVERAGEIFS(Responses!$O$2:$O$1001,Responses!$G$2:$G$1001,A14),""))</f>
        <v/>
      </c>
      <c r="J14" s="25" t="str">
        <f aca="false">IF(A14="","",IFERROR(AVERAGEIFS(Responses!$N$2:$N$1001,Responses!$G$2:$G$1001,A14),""))</f>
        <v/>
      </c>
      <c r="K14" s="25" t="str">
        <f aca="false">IF(A14="","",IFERROR(AVERAGEIFS(Responses!$R$2:$R$1001,Responses!$G$2:$G$1001,A14),""))</f>
        <v/>
      </c>
      <c r="L14" s="25" t="str">
        <f aca="false">IF(A14="","",IFERROR(AVERAGEIFS(Responses!$S$2:$S$1001,Responses!$G$2:$G$1001,A14),""))</f>
        <v/>
      </c>
      <c r="M14" s="25" t="str">
        <f aca="false">IF(A14="","",IFERROR(AVERAGEIFS(Responses!$T$2:$T$1001,Responses!$G$2:$G$1001,A14),""))</f>
        <v/>
      </c>
      <c r="N14" s="25" t="str">
        <f aca="false">IF(A14="","",IFERROR(AVERAGEIFS(Responses!$X$2:$X$1001,Responses!$G$2:$G$1001,A14),""))</f>
        <v/>
      </c>
    </row>
    <row r="15" customFormat="false" ht="15" hidden="false" customHeight="false" outlineLevel="0" collapsed="false">
      <c r="A15" s="24" t="str">
        <f aca="false">IF(Lists!A12="","",Lists!A12)</f>
        <v>Ophthalmology</v>
      </c>
      <c r="B15" s="17" t="n">
        <f aca="false">IF(A15="","",COUNTIFS(Responses!$G$2:$G$1001,A15,Responses!$J$2:$J$1001,"&gt;=0"))</f>
        <v>0</v>
      </c>
      <c r="C15" s="17" t="n">
        <f aca="false">IF(A15="","",COUNTIFS(Responses!$G$2:$G$1001,A15,Responses!$K$2:$K$1001,"Promoter"))</f>
        <v>0</v>
      </c>
      <c r="D15" s="17" t="n">
        <f aca="false">IF(A15="","",COUNTIFS(Responses!$G$2:$G$1001,A15,Responses!$K$2:$K$1001,"Passive"))</f>
        <v>0</v>
      </c>
      <c r="E15" s="17" t="n">
        <f aca="false">IF(A15="","",COUNTIFS(Responses!$G$2:$G$1001,A15,Responses!$K$2:$K$1001,"Detractor"))</f>
        <v>0</v>
      </c>
      <c r="F15" s="19" t="n">
        <f aca="false">IF(A15="","",IFERROR(C15/B15,0))</f>
        <v>0</v>
      </c>
      <c r="G15" s="19" t="n">
        <f aca="false">IF(A15="","",IFERROR(E15/B15,0))</f>
        <v>0</v>
      </c>
      <c r="H15" s="17" t="str">
        <f aca="false">IF(A15="","",IF(B15&lt;30,"n&lt;30",ROUND((F15-G15)*100,0)))</f>
        <v>n&lt;30</v>
      </c>
      <c r="I15" s="25" t="str">
        <f aca="false">IF(A15="","",IFERROR(AVERAGEIFS(Responses!$O$2:$O$1001,Responses!$G$2:$G$1001,A15),""))</f>
        <v/>
      </c>
      <c r="J15" s="25" t="str">
        <f aca="false">IF(A15="","",IFERROR(AVERAGEIFS(Responses!$N$2:$N$1001,Responses!$G$2:$G$1001,A15),""))</f>
        <v/>
      </c>
      <c r="K15" s="25" t="str">
        <f aca="false">IF(A15="","",IFERROR(AVERAGEIFS(Responses!$R$2:$R$1001,Responses!$G$2:$G$1001,A15),""))</f>
        <v/>
      </c>
      <c r="L15" s="25" t="str">
        <f aca="false">IF(A15="","",IFERROR(AVERAGEIFS(Responses!$S$2:$S$1001,Responses!$G$2:$G$1001,A15),""))</f>
        <v/>
      </c>
      <c r="M15" s="25" t="str">
        <f aca="false">IF(A15="","",IFERROR(AVERAGEIFS(Responses!$T$2:$T$1001,Responses!$G$2:$G$1001,A15),""))</f>
        <v/>
      </c>
      <c r="N15" s="25" t="str">
        <f aca="false">IF(A15="","",IFERROR(AVERAGEIFS(Responses!$X$2:$X$1001,Responses!$G$2:$G$1001,A15),""))</f>
        <v/>
      </c>
    </row>
    <row r="16" customFormat="false" ht="15" hidden="false" customHeight="false" outlineLevel="0" collapsed="false">
      <c r="A16" s="24" t="str">
        <f aca="false">IF(Lists!A13="","",Lists!A13)</f>
        <v>Dermatology</v>
      </c>
      <c r="B16" s="17" t="n">
        <f aca="false">IF(A16="","",COUNTIFS(Responses!$G$2:$G$1001,A16,Responses!$J$2:$J$1001,"&gt;=0"))</f>
        <v>0</v>
      </c>
      <c r="C16" s="17" t="n">
        <f aca="false">IF(A16="","",COUNTIFS(Responses!$G$2:$G$1001,A16,Responses!$K$2:$K$1001,"Promoter"))</f>
        <v>0</v>
      </c>
      <c r="D16" s="17" t="n">
        <f aca="false">IF(A16="","",COUNTIFS(Responses!$G$2:$G$1001,A16,Responses!$K$2:$K$1001,"Passive"))</f>
        <v>0</v>
      </c>
      <c r="E16" s="17" t="n">
        <f aca="false">IF(A16="","",COUNTIFS(Responses!$G$2:$G$1001,A16,Responses!$K$2:$K$1001,"Detractor"))</f>
        <v>0</v>
      </c>
      <c r="F16" s="19" t="n">
        <f aca="false">IF(A16="","",IFERROR(C16/B16,0))</f>
        <v>0</v>
      </c>
      <c r="G16" s="19" t="n">
        <f aca="false">IF(A16="","",IFERROR(E16/B16,0))</f>
        <v>0</v>
      </c>
      <c r="H16" s="17" t="str">
        <f aca="false">IF(A16="","",IF(B16&lt;30,"n&lt;30",ROUND((F16-G16)*100,0)))</f>
        <v>n&lt;30</v>
      </c>
      <c r="I16" s="25" t="str">
        <f aca="false">IF(A16="","",IFERROR(AVERAGEIFS(Responses!$O$2:$O$1001,Responses!$G$2:$G$1001,A16),""))</f>
        <v/>
      </c>
      <c r="J16" s="25" t="str">
        <f aca="false">IF(A16="","",IFERROR(AVERAGEIFS(Responses!$N$2:$N$1001,Responses!$G$2:$G$1001,A16),""))</f>
        <v/>
      </c>
      <c r="K16" s="25" t="str">
        <f aca="false">IF(A16="","",IFERROR(AVERAGEIFS(Responses!$R$2:$R$1001,Responses!$G$2:$G$1001,A16),""))</f>
        <v/>
      </c>
      <c r="L16" s="25" t="str">
        <f aca="false">IF(A16="","",IFERROR(AVERAGEIFS(Responses!$S$2:$S$1001,Responses!$G$2:$G$1001,A16),""))</f>
        <v/>
      </c>
      <c r="M16" s="25" t="str">
        <f aca="false">IF(A16="","",IFERROR(AVERAGEIFS(Responses!$T$2:$T$1001,Responses!$G$2:$G$1001,A16),""))</f>
        <v/>
      </c>
      <c r="N16" s="25" t="str">
        <f aca="false">IF(A16="","",IFERROR(AVERAGEIFS(Responses!$X$2:$X$1001,Responses!$G$2:$G$1001,A16),""))</f>
        <v/>
      </c>
    </row>
    <row r="17" customFormat="false" ht="15" hidden="false" customHeight="false" outlineLevel="0" collapsed="false">
      <c r="A17" s="24" t="str">
        <f aca="false">IF(Lists!A14="","",Lists!A14)</f>
        <v>Health Check</v>
      </c>
      <c r="B17" s="17" t="n">
        <f aca="false">IF(A17="","",COUNTIFS(Responses!$G$2:$G$1001,A17,Responses!$J$2:$J$1001,"&gt;=0"))</f>
        <v>0</v>
      </c>
      <c r="C17" s="17" t="n">
        <f aca="false">IF(A17="","",COUNTIFS(Responses!$G$2:$G$1001,A17,Responses!$K$2:$K$1001,"Promoter"))</f>
        <v>0</v>
      </c>
      <c r="D17" s="17" t="n">
        <f aca="false">IF(A17="","",COUNTIFS(Responses!$G$2:$G$1001,A17,Responses!$K$2:$K$1001,"Passive"))</f>
        <v>0</v>
      </c>
      <c r="E17" s="17" t="n">
        <f aca="false">IF(A17="","",COUNTIFS(Responses!$G$2:$G$1001,A17,Responses!$K$2:$K$1001,"Detractor"))</f>
        <v>0</v>
      </c>
      <c r="F17" s="19" t="n">
        <f aca="false">IF(A17="","",IFERROR(C17/B17,0))</f>
        <v>0</v>
      </c>
      <c r="G17" s="19" t="n">
        <f aca="false">IF(A17="","",IFERROR(E17/B17,0))</f>
        <v>0</v>
      </c>
      <c r="H17" s="17" t="str">
        <f aca="false">IF(A17="","",IF(B17&lt;30,"n&lt;30",ROUND((F17-G17)*100,0)))</f>
        <v>n&lt;30</v>
      </c>
      <c r="I17" s="25" t="str">
        <f aca="false">IF(A17="","",IFERROR(AVERAGEIFS(Responses!$O$2:$O$1001,Responses!$G$2:$G$1001,A17),""))</f>
        <v/>
      </c>
      <c r="J17" s="25" t="str">
        <f aca="false">IF(A17="","",IFERROR(AVERAGEIFS(Responses!$N$2:$N$1001,Responses!$G$2:$G$1001,A17),""))</f>
        <v/>
      </c>
      <c r="K17" s="25" t="str">
        <f aca="false">IF(A17="","",IFERROR(AVERAGEIFS(Responses!$R$2:$R$1001,Responses!$G$2:$G$1001,A17),""))</f>
        <v/>
      </c>
      <c r="L17" s="25" t="str">
        <f aca="false">IF(A17="","",IFERROR(AVERAGEIFS(Responses!$S$2:$S$1001,Responses!$G$2:$G$1001,A17),""))</f>
        <v/>
      </c>
      <c r="M17" s="25" t="str">
        <f aca="false">IF(A17="","",IFERROR(AVERAGEIFS(Responses!$T$2:$T$1001,Responses!$G$2:$G$1001,A17),""))</f>
        <v/>
      </c>
      <c r="N17" s="25" t="str">
        <f aca="false">IF(A17="","",IFERROR(AVERAGEIFS(Responses!$X$2:$X$1001,Responses!$G$2:$G$1001,A17),""))</f>
        <v/>
      </c>
    </row>
    <row r="18" customFormat="false" ht="15" hidden="false" customHeight="false" outlineLevel="0" collapsed="false">
      <c r="A18" s="24" t="str">
        <f aca="false">IF(Lists!A15="","",Lists!A15)</f>
        <v>Radiology</v>
      </c>
      <c r="B18" s="17" t="n">
        <f aca="false">IF(A18="","",COUNTIFS(Responses!$G$2:$G$1001,A18,Responses!$J$2:$J$1001,"&gt;=0"))</f>
        <v>0</v>
      </c>
      <c r="C18" s="17" t="n">
        <f aca="false">IF(A18="","",COUNTIFS(Responses!$G$2:$G$1001,A18,Responses!$K$2:$K$1001,"Promoter"))</f>
        <v>0</v>
      </c>
      <c r="D18" s="17" t="n">
        <f aca="false">IF(A18="","",COUNTIFS(Responses!$G$2:$G$1001,A18,Responses!$K$2:$K$1001,"Passive"))</f>
        <v>0</v>
      </c>
      <c r="E18" s="17" t="n">
        <f aca="false">IF(A18="","",COUNTIFS(Responses!$G$2:$G$1001,A18,Responses!$K$2:$K$1001,"Detractor"))</f>
        <v>0</v>
      </c>
      <c r="F18" s="19" t="n">
        <f aca="false">IF(A18="","",IFERROR(C18/B18,0))</f>
        <v>0</v>
      </c>
      <c r="G18" s="19" t="n">
        <f aca="false">IF(A18="","",IFERROR(E18/B18,0))</f>
        <v>0</v>
      </c>
      <c r="H18" s="17" t="str">
        <f aca="false">IF(A18="","",IF(B18&lt;30,"n&lt;30",ROUND((F18-G18)*100,0)))</f>
        <v>n&lt;30</v>
      </c>
      <c r="I18" s="25" t="str">
        <f aca="false">IF(A18="","",IFERROR(AVERAGEIFS(Responses!$O$2:$O$1001,Responses!$G$2:$G$1001,A18),""))</f>
        <v/>
      </c>
      <c r="J18" s="25" t="str">
        <f aca="false">IF(A18="","",IFERROR(AVERAGEIFS(Responses!$N$2:$N$1001,Responses!$G$2:$G$1001,A18),""))</f>
        <v/>
      </c>
      <c r="K18" s="25" t="str">
        <f aca="false">IF(A18="","",IFERROR(AVERAGEIFS(Responses!$R$2:$R$1001,Responses!$G$2:$G$1001,A18),""))</f>
        <v/>
      </c>
      <c r="L18" s="25" t="str">
        <f aca="false">IF(A18="","",IFERROR(AVERAGEIFS(Responses!$S$2:$S$1001,Responses!$G$2:$G$1001,A18),""))</f>
        <v/>
      </c>
      <c r="M18" s="25" t="str">
        <f aca="false">IF(A18="","",IFERROR(AVERAGEIFS(Responses!$T$2:$T$1001,Responses!$G$2:$G$1001,A18),""))</f>
        <v/>
      </c>
      <c r="N18" s="25" t="str">
        <f aca="false">IF(A18="","",IFERROR(AVERAGEIFS(Responses!$X$2:$X$1001,Responses!$G$2:$G$1001,A18),""))</f>
        <v/>
      </c>
    </row>
    <row r="19" customFormat="false" ht="15" hidden="false" customHeight="false" outlineLevel="0" collapsed="false">
      <c r="A19" s="24" t="str">
        <f aca="false">IF(Lists!A16="","",Lists!A16)</f>
        <v>Laboratory</v>
      </c>
      <c r="B19" s="17" t="n">
        <f aca="false">IF(A19="","",COUNTIFS(Responses!$G$2:$G$1001,A19,Responses!$J$2:$J$1001,"&gt;=0"))</f>
        <v>0</v>
      </c>
      <c r="C19" s="17" t="n">
        <f aca="false">IF(A19="","",COUNTIFS(Responses!$G$2:$G$1001,A19,Responses!$K$2:$K$1001,"Promoter"))</f>
        <v>0</v>
      </c>
      <c r="D19" s="17" t="n">
        <f aca="false">IF(A19="","",COUNTIFS(Responses!$G$2:$G$1001,A19,Responses!$K$2:$K$1001,"Passive"))</f>
        <v>0</v>
      </c>
      <c r="E19" s="17" t="n">
        <f aca="false">IF(A19="","",COUNTIFS(Responses!$G$2:$G$1001,A19,Responses!$K$2:$K$1001,"Detractor"))</f>
        <v>0</v>
      </c>
      <c r="F19" s="19" t="n">
        <f aca="false">IF(A19="","",IFERROR(C19/B19,0))</f>
        <v>0</v>
      </c>
      <c r="G19" s="19" t="n">
        <f aca="false">IF(A19="","",IFERROR(E19/B19,0))</f>
        <v>0</v>
      </c>
      <c r="H19" s="17" t="str">
        <f aca="false">IF(A19="","",IF(B19&lt;30,"n&lt;30",ROUND((F19-G19)*100,0)))</f>
        <v>n&lt;30</v>
      </c>
      <c r="I19" s="25" t="str">
        <f aca="false">IF(A19="","",IFERROR(AVERAGEIFS(Responses!$O$2:$O$1001,Responses!$G$2:$G$1001,A19),""))</f>
        <v/>
      </c>
      <c r="J19" s="25" t="str">
        <f aca="false">IF(A19="","",IFERROR(AVERAGEIFS(Responses!$N$2:$N$1001,Responses!$G$2:$G$1001,A19),""))</f>
        <v/>
      </c>
      <c r="K19" s="25" t="str">
        <f aca="false">IF(A19="","",IFERROR(AVERAGEIFS(Responses!$R$2:$R$1001,Responses!$G$2:$G$1001,A19),""))</f>
        <v/>
      </c>
      <c r="L19" s="25" t="str">
        <f aca="false">IF(A19="","",IFERROR(AVERAGEIFS(Responses!$S$2:$S$1001,Responses!$G$2:$G$1001,A19),""))</f>
        <v/>
      </c>
      <c r="M19" s="25" t="str">
        <f aca="false">IF(A19="","",IFERROR(AVERAGEIFS(Responses!$T$2:$T$1001,Responses!$G$2:$G$1001,A19),""))</f>
        <v/>
      </c>
      <c r="N19" s="25" t="str">
        <f aca="false">IF(A19="","",IFERROR(AVERAGEIFS(Responses!$X$2:$X$1001,Responses!$G$2:$G$1001,A19),""))</f>
        <v/>
      </c>
    </row>
    <row r="20" customFormat="false" ht="15" hidden="false" customHeight="false" outlineLevel="0" collapsed="false">
      <c r="A20" s="24" t="str">
        <f aca="false">IF(Lists!A17="","",Lists!A17)</f>
        <v>Emergency</v>
      </c>
      <c r="B20" s="17" t="n">
        <f aca="false">IF(A20="","",COUNTIFS(Responses!$G$2:$G$1001,A20,Responses!$J$2:$J$1001,"&gt;=0"))</f>
        <v>0</v>
      </c>
      <c r="C20" s="17" t="n">
        <f aca="false">IF(A20="","",COUNTIFS(Responses!$G$2:$G$1001,A20,Responses!$K$2:$K$1001,"Promoter"))</f>
        <v>0</v>
      </c>
      <c r="D20" s="17" t="n">
        <f aca="false">IF(A20="","",COUNTIFS(Responses!$G$2:$G$1001,A20,Responses!$K$2:$K$1001,"Passive"))</f>
        <v>0</v>
      </c>
      <c r="E20" s="17" t="n">
        <f aca="false">IF(A20="","",COUNTIFS(Responses!$G$2:$G$1001,A20,Responses!$K$2:$K$1001,"Detractor"))</f>
        <v>0</v>
      </c>
      <c r="F20" s="19" t="n">
        <f aca="false">IF(A20="","",IFERROR(C20/B20,0))</f>
        <v>0</v>
      </c>
      <c r="G20" s="19" t="n">
        <f aca="false">IF(A20="","",IFERROR(E20/B20,0))</f>
        <v>0</v>
      </c>
      <c r="H20" s="17" t="str">
        <f aca="false">IF(A20="","",IF(B20&lt;30,"n&lt;30",ROUND((F20-G20)*100,0)))</f>
        <v>n&lt;30</v>
      </c>
      <c r="I20" s="25" t="str">
        <f aca="false">IF(A20="","",IFERROR(AVERAGEIFS(Responses!$O$2:$O$1001,Responses!$G$2:$G$1001,A20),""))</f>
        <v/>
      </c>
      <c r="J20" s="25" t="str">
        <f aca="false">IF(A20="","",IFERROR(AVERAGEIFS(Responses!$N$2:$N$1001,Responses!$G$2:$G$1001,A20),""))</f>
        <v/>
      </c>
      <c r="K20" s="25" t="str">
        <f aca="false">IF(A20="","",IFERROR(AVERAGEIFS(Responses!$R$2:$R$1001,Responses!$G$2:$G$1001,A20),""))</f>
        <v/>
      </c>
      <c r="L20" s="25" t="str">
        <f aca="false">IF(A20="","",IFERROR(AVERAGEIFS(Responses!$S$2:$S$1001,Responses!$G$2:$G$1001,A20),""))</f>
        <v/>
      </c>
      <c r="M20" s="25" t="str">
        <f aca="false">IF(A20="","",IFERROR(AVERAGEIFS(Responses!$T$2:$T$1001,Responses!$G$2:$G$1001,A20),""))</f>
        <v/>
      </c>
      <c r="N20" s="25" t="str">
        <f aca="false">IF(A20="","",IFERROR(AVERAGEIFS(Responses!$X$2:$X$1001,Responses!$G$2:$G$1001,A20),""))</f>
        <v/>
      </c>
    </row>
    <row r="21" customFormat="false" ht="15" hidden="false" customHeight="false" outlineLevel="0" collapsed="false">
      <c r="A21" s="24" t="str">
        <f aca="false">IF(Lists!A18="","",Lists!A18)</f>
        <v/>
      </c>
      <c r="B21" s="17" t="str">
        <f aca="false">IF(A21="","",COUNTIFS(Responses!$G$2:$G$1001,A21,Responses!$J$2:$J$1001,"&gt;=0"))</f>
        <v/>
      </c>
      <c r="C21" s="17" t="str">
        <f aca="false">IF(A21="","",COUNTIFS(Responses!$G$2:$G$1001,A21,Responses!$K$2:$K$1001,"Promoter"))</f>
        <v/>
      </c>
      <c r="D21" s="17" t="str">
        <f aca="false">IF(A21="","",COUNTIFS(Responses!$G$2:$G$1001,A21,Responses!$K$2:$K$1001,"Passive"))</f>
        <v/>
      </c>
      <c r="E21" s="17" t="str">
        <f aca="false">IF(A21="","",COUNTIFS(Responses!$G$2:$G$1001,A21,Responses!$K$2:$K$1001,"Detractor"))</f>
        <v/>
      </c>
      <c r="F21" s="19" t="str">
        <f aca="false">IF(A21="","",IFERROR(C21/B21,0))</f>
        <v/>
      </c>
      <c r="G21" s="19" t="str">
        <f aca="false">IF(A21="","",IFERROR(E21/B21,0))</f>
        <v/>
      </c>
      <c r="H21" s="17" t="str">
        <f aca="false">IF(A21="","",IF(B21&lt;30,"n&lt;30",ROUND((F21-G21)*100,0)))</f>
        <v/>
      </c>
      <c r="I21" s="25" t="str">
        <f aca="false">IF(A21="","",IFERROR(AVERAGEIFS(Responses!$O$2:$O$1001,Responses!$G$2:$G$1001,A21),""))</f>
        <v/>
      </c>
      <c r="J21" s="25" t="str">
        <f aca="false">IF(A21="","",IFERROR(AVERAGEIFS(Responses!$N$2:$N$1001,Responses!$G$2:$G$1001,A21),""))</f>
        <v/>
      </c>
      <c r="K21" s="25" t="str">
        <f aca="false">IF(A21="","",IFERROR(AVERAGEIFS(Responses!$R$2:$R$1001,Responses!$G$2:$G$1001,A21),""))</f>
        <v/>
      </c>
      <c r="L21" s="25" t="str">
        <f aca="false">IF(A21="","",IFERROR(AVERAGEIFS(Responses!$S$2:$S$1001,Responses!$G$2:$G$1001,A21),""))</f>
        <v/>
      </c>
      <c r="M21" s="25" t="str">
        <f aca="false">IF(A21="","",IFERROR(AVERAGEIFS(Responses!$T$2:$T$1001,Responses!$G$2:$G$1001,A21),""))</f>
        <v/>
      </c>
      <c r="N21" s="25" t="str">
        <f aca="false">IF(A21="","",IFERROR(AVERAGEIFS(Responses!$X$2:$X$1001,Responses!$G$2:$G$1001,A21),""))</f>
        <v/>
      </c>
    </row>
    <row r="22" customFormat="false" ht="15" hidden="false" customHeight="false" outlineLevel="0" collapsed="false">
      <c r="A22" s="24" t="str">
        <f aca="false">IF(Lists!A19="","",Lists!A19)</f>
        <v/>
      </c>
      <c r="B22" s="17" t="str">
        <f aca="false">IF(A22="","",COUNTIFS(Responses!$G$2:$G$1001,A22,Responses!$J$2:$J$1001,"&gt;=0"))</f>
        <v/>
      </c>
      <c r="C22" s="17" t="str">
        <f aca="false">IF(A22="","",COUNTIFS(Responses!$G$2:$G$1001,A22,Responses!$K$2:$K$1001,"Promoter"))</f>
        <v/>
      </c>
      <c r="D22" s="17" t="str">
        <f aca="false">IF(A22="","",COUNTIFS(Responses!$G$2:$G$1001,A22,Responses!$K$2:$K$1001,"Passive"))</f>
        <v/>
      </c>
      <c r="E22" s="17" t="str">
        <f aca="false">IF(A22="","",COUNTIFS(Responses!$G$2:$G$1001,A22,Responses!$K$2:$K$1001,"Detractor"))</f>
        <v/>
      </c>
      <c r="F22" s="19" t="str">
        <f aca="false">IF(A22="","",IFERROR(C22/B22,0))</f>
        <v/>
      </c>
      <c r="G22" s="19" t="str">
        <f aca="false">IF(A22="","",IFERROR(E22/B22,0))</f>
        <v/>
      </c>
      <c r="H22" s="17" t="str">
        <f aca="false">IF(A22="","",IF(B22&lt;30,"n&lt;30",ROUND((F22-G22)*100,0)))</f>
        <v/>
      </c>
      <c r="I22" s="25" t="str">
        <f aca="false">IF(A22="","",IFERROR(AVERAGEIFS(Responses!$O$2:$O$1001,Responses!$G$2:$G$1001,A22),""))</f>
        <v/>
      </c>
      <c r="J22" s="25" t="str">
        <f aca="false">IF(A22="","",IFERROR(AVERAGEIFS(Responses!$N$2:$N$1001,Responses!$G$2:$G$1001,A22),""))</f>
        <v/>
      </c>
      <c r="K22" s="25" t="str">
        <f aca="false">IF(A22="","",IFERROR(AVERAGEIFS(Responses!$R$2:$R$1001,Responses!$G$2:$G$1001,A22),""))</f>
        <v/>
      </c>
      <c r="L22" s="25" t="str">
        <f aca="false">IF(A22="","",IFERROR(AVERAGEIFS(Responses!$S$2:$S$1001,Responses!$G$2:$G$1001,A22),""))</f>
        <v/>
      </c>
      <c r="M22" s="25" t="str">
        <f aca="false">IF(A22="","",IFERROR(AVERAGEIFS(Responses!$T$2:$T$1001,Responses!$G$2:$G$1001,A22),""))</f>
        <v/>
      </c>
      <c r="N22" s="25" t="str">
        <f aca="false">IF(A22="","",IFERROR(AVERAGEIFS(Responses!$X$2:$X$1001,Responses!$G$2:$G$1001,A22),""))</f>
        <v/>
      </c>
    </row>
    <row r="23" customFormat="false" ht="15" hidden="false" customHeight="false" outlineLevel="0" collapsed="false">
      <c r="A23" s="24" t="str">
        <f aca="false">IF(Lists!A20="","",Lists!A20)</f>
        <v/>
      </c>
      <c r="B23" s="17" t="str">
        <f aca="false">IF(A23="","",COUNTIFS(Responses!$G$2:$G$1001,A23,Responses!$J$2:$J$1001,"&gt;=0"))</f>
        <v/>
      </c>
      <c r="C23" s="17" t="str">
        <f aca="false">IF(A23="","",COUNTIFS(Responses!$G$2:$G$1001,A23,Responses!$K$2:$K$1001,"Promoter"))</f>
        <v/>
      </c>
      <c r="D23" s="17" t="str">
        <f aca="false">IF(A23="","",COUNTIFS(Responses!$G$2:$G$1001,A23,Responses!$K$2:$K$1001,"Passive"))</f>
        <v/>
      </c>
      <c r="E23" s="17" t="str">
        <f aca="false">IF(A23="","",COUNTIFS(Responses!$G$2:$G$1001,A23,Responses!$K$2:$K$1001,"Detractor"))</f>
        <v/>
      </c>
      <c r="F23" s="19" t="str">
        <f aca="false">IF(A23="","",IFERROR(C23/B23,0))</f>
        <v/>
      </c>
      <c r="G23" s="19" t="str">
        <f aca="false">IF(A23="","",IFERROR(E23/B23,0))</f>
        <v/>
      </c>
      <c r="H23" s="17" t="str">
        <f aca="false">IF(A23="","",IF(B23&lt;30,"n&lt;30",ROUND((F23-G23)*100,0)))</f>
        <v/>
      </c>
      <c r="I23" s="25" t="str">
        <f aca="false">IF(A23="","",IFERROR(AVERAGEIFS(Responses!$O$2:$O$1001,Responses!$G$2:$G$1001,A23),""))</f>
        <v/>
      </c>
      <c r="J23" s="25" t="str">
        <f aca="false">IF(A23="","",IFERROR(AVERAGEIFS(Responses!$N$2:$N$1001,Responses!$G$2:$G$1001,A23),""))</f>
        <v/>
      </c>
      <c r="K23" s="25" t="str">
        <f aca="false">IF(A23="","",IFERROR(AVERAGEIFS(Responses!$R$2:$R$1001,Responses!$G$2:$G$1001,A23),""))</f>
        <v/>
      </c>
      <c r="L23" s="25" t="str">
        <f aca="false">IF(A23="","",IFERROR(AVERAGEIFS(Responses!$S$2:$S$1001,Responses!$G$2:$G$1001,A23),""))</f>
        <v/>
      </c>
      <c r="M23" s="25" t="str">
        <f aca="false">IF(A23="","",IFERROR(AVERAGEIFS(Responses!$T$2:$T$1001,Responses!$G$2:$G$1001,A23),""))</f>
        <v/>
      </c>
      <c r="N23" s="25" t="str">
        <f aca="false">IF(A23="","",IFERROR(AVERAGEIFS(Responses!$X$2:$X$1001,Responses!$G$2:$G$1001,A23),""))</f>
        <v/>
      </c>
    </row>
    <row r="24" customFormat="false" ht="15" hidden="false" customHeight="false" outlineLevel="0" collapsed="false">
      <c r="A24" s="24" t="str">
        <f aca="false">IF(Lists!A21="","",Lists!A21)</f>
        <v/>
      </c>
      <c r="B24" s="17" t="str">
        <f aca="false">IF(A24="","",COUNTIFS(Responses!$G$2:$G$1001,A24,Responses!$J$2:$J$1001,"&gt;=0"))</f>
        <v/>
      </c>
      <c r="C24" s="17" t="str">
        <f aca="false">IF(A24="","",COUNTIFS(Responses!$G$2:$G$1001,A24,Responses!$K$2:$K$1001,"Promoter"))</f>
        <v/>
      </c>
      <c r="D24" s="17" t="str">
        <f aca="false">IF(A24="","",COUNTIFS(Responses!$G$2:$G$1001,A24,Responses!$K$2:$K$1001,"Passive"))</f>
        <v/>
      </c>
      <c r="E24" s="17" t="str">
        <f aca="false">IF(A24="","",COUNTIFS(Responses!$G$2:$G$1001,A24,Responses!$K$2:$K$1001,"Detractor"))</f>
        <v/>
      </c>
      <c r="F24" s="19" t="str">
        <f aca="false">IF(A24="","",IFERROR(C24/B24,0))</f>
        <v/>
      </c>
      <c r="G24" s="19" t="str">
        <f aca="false">IF(A24="","",IFERROR(E24/B24,0))</f>
        <v/>
      </c>
      <c r="H24" s="17" t="str">
        <f aca="false">IF(A24="","",IF(B24&lt;30,"n&lt;30",ROUND((F24-G24)*100,0)))</f>
        <v/>
      </c>
      <c r="I24" s="25" t="str">
        <f aca="false">IF(A24="","",IFERROR(AVERAGEIFS(Responses!$O$2:$O$1001,Responses!$G$2:$G$1001,A24),""))</f>
        <v/>
      </c>
      <c r="J24" s="25" t="str">
        <f aca="false">IF(A24="","",IFERROR(AVERAGEIFS(Responses!$N$2:$N$1001,Responses!$G$2:$G$1001,A24),""))</f>
        <v/>
      </c>
      <c r="K24" s="25" t="str">
        <f aca="false">IF(A24="","",IFERROR(AVERAGEIFS(Responses!$R$2:$R$1001,Responses!$G$2:$G$1001,A24),""))</f>
        <v/>
      </c>
      <c r="L24" s="25" t="str">
        <f aca="false">IF(A24="","",IFERROR(AVERAGEIFS(Responses!$S$2:$S$1001,Responses!$G$2:$G$1001,A24),""))</f>
        <v/>
      </c>
      <c r="M24" s="25" t="str">
        <f aca="false">IF(A24="","",IFERROR(AVERAGEIFS(Responses!$T$2:$T$1001,Responses!$G$2:$G$1001,A24),""))</f>
        <v/>
      </c>
      <c r="N24" s="25" t="str">
        <f aca="false">IF(A24="","",IFERROR(AVERAGEIFS(Responses!$X$2:$X$1001,Responses!$G$2:$G$1001,A24),""))</f>
        <v/>
      </c>
    </row>
    <row r="25" customFormat="false" ht="15" hidden="false" customHeight="false" outlineLevel="0" collapsed="false">
      <c r="A25" s="24" t="str">
        <f aca="false">IF(Lists!A22="","",Lists!A22)</f>
        <v/>
      </c>
      <c r="B25" s="17" t="str">
        <f aca="false">IF(A25="","",COUNTIFS(Responses!$G$2:$G$1001,A25,Responses!$J$2:$J$1001,"&gt;=0"))</f>
        <v/>
      </c>
      <c r="C25" s="17" t="str">
        <f aca="false">IF(A25="","",COUNTIFS(Responses!$G$2:$G$1001,A25,Responses!$K$2:$K$1001,"Promoter"))</f>
        <v/>
      </c>
      <c r="D25" s="17" t="str">
        <f aca="false">IF(A25="","",COUNTIFS(Responses!$G$2:$G$1001,A25,Responses!$K$2:$K$1001,"Passive"))</f>
        <v/>
      </c>
      <c r="E25" s="17" t="str">
        <f aca="false">IF(A25="","",COUNTIFS(Responses!$G$2:$G$1001,A25,Responses!$K$2:$K$1001,"Detractor"))</f>
        <v/>
      </c>
      <c r="F25" s="19" t="str">
        <f aca="false">IF(A25="","",IFERROR(C25/B25,0))</f>
        <v/>
      </c>
      <c r="G25" s="19" t="str">
        <f aca="false">IF(A25="","",IFERROR(E25/B25,0))</f>
        <v/>
      </c>
      <c r="H25" s="17" t="str">
        <f aca="false">IF(A25="","",IF(B25&lt;30,"n&lt;30",ROUND((F25-G25)*100,0)))</f>
        <v/>
      </c>
      <c r="I25" s="25" t="str">
        <f aca="false">IF(A25="","",IFERROR(AVERAGEIFS(Responses!$O$2:$O$1001,Responses!$G$2:$G$1001,A25),""))</f>
        <v/>
      </c>
      <c r="J25" s="25" t="str">
        <f aca="false">IF(A25="","",IFERROR(AVERAGEIFS(Responses!$N$2:$N$1001,Responses!$G$2:$G$1001,A25),""))</f>
        <v/>
      </c>
      <c r="K25" s="25" t="str">
        <f aca="false">IF(A25="","",IFERROR(AVERAGEIFS(Responses!$R$2:$R$1001,Responses!$G$2:$G$1001,A25),""))</f>
        <v/>
      </c>
      <c r="L25" s="25" t="str">
        <f aca="false">IF(A25="","",IFERROR(AVERAGEIFS(Responses!$S$2:$S$1001,Responses!$G$2:$G$1001,A25),""))</f>
        <v/>
      </c>
      <c r="M25" s="25" t="str">
        <f aca="false">IF(A25="","",IFERROR(AVERAGEIFS(Responses!$T$2:$T$1001,Responses!$G$2:$G$1001,A25),""))</f>
        <v/>
      </c>
      <c r="N25" s="25" t="str">
        <f aca="false">IF(A25="","",IFERROR(AVERAGEIFS(Responses!$X$2:$X$1001,Responses!$G$2:$G$1001,A25),""))</f>
        <v/>
      </c>
    </row>
    <row r="26" customFormat="false" ht="15" hidden="false" customHeight="false" outlineLevel="0" collapsed="false">
      <c r="A26" s="24" t="str">
        <f aca="false">IF(Lists!A23="","",Lists!A23)</f>
        <v/>
      </c>
      <c r="B26" s="17" t="str">
        <f aca="false">IF(A26="","",COUNTIFS(Responses!$G$2:$G$1001,A26,Responses!$J$2:$J$1001,"&gt;=0"))</f>
        <v/>
      </c>
      <c r="C26" s="17" t="str">
        <f aca="false">IF(A26="","",COUNTIFS(Responses!$G$2:$G$1001,A26,Responses!$K$2:$K$1001,"Promoter"))</f>
        <v/>
      </c>
      <c r="D26" s="17" t="str">
        <f aca="false">IF(A26="","",COUNTIFS(Responses!$G$2:$G$1001,A26,Responses!$K$2:$K$1001,"Passive"))</f>
        <v/>
      </c>
      <c r="E26" s="17" t="str">
        <f aca="false">IF(A26="","",COUNTIFS(Responses!$G$2:$G$1001,A26,Responses!$K$2:$K$1001,"Detractor"))</f>
        <v/>
      </c>
      <c r="F26" s="19" t="str">
        <f aca="false">IF(A26="","",IFERROR(C26/B26,0))</f>
        <v/>
      </c>
      <c r="G26" s="19" t="str">
        <f aca="false">IF(A26="","",IFERROR(E26/B26,0))</f>
        <v/>
      </c>
      <c r="H26" s="17" t="str">
        <f aca="false">IF(A26="","",IF(B26&lt;30,"n&lt;30",ROUND((F26-G26)*100,0)))</f>
        <v/>
      </c>
      <c r="I26" s="25" t="str">
        <f aca="false">IF(A26="","",IFERROR(AVERAGEIFS(Responses!$O$2:$O$1001,Responses!$G$2:$G$1001,A26),""))</f>
        <v/>
      </c>
      <c r="J26" s="25" t="str">
        <f aca="false">IF(A26="","",IFERROR(AVERAGEIFS(Responses!$N$2:$N$1001,Responses!$G$2:$G$1001,A26),""))</f>
        <v/>
      </c>
      <c r="K26" s="25" t="str">
        <f aca="false">IF(A26="","",IFERROR(AVERAGEIFS(Responses!$R$2:$R$1001,Responses!$G$2:$G$1001,A26),""))</f>
        <v/>
      </c>
      <c r="L26" s="25" t="str">
        <f aca="false">IF(A26="","",IFERROR(AVERAGEIFS(Responses!$S$2:$S$1001,Responses!$G$2:$G$1001,A26),""))</f>
        <v/>
      </c>
      <c r="M26" s="25" t="str">
        <f aca="false">IF(A26="","",IFERROR(AVERAGEIFS(Responses!$T$2:$T$1001,Responses!$G$2:$G$1001,A26),""))</f>
        <v/>
      </c>
      <c r="N26" s="25" t="str">
        <f aca="false">IF(A26="","",IFERROR(AVERAGEIFS(Responses!$X$2:$X$1001,Responses!$G$2:$G$1001,A26),""))</f>
        <v/>
      </c>
    </row>
    <row r="27" customFormat="false" ht="15" hidden="false" customHeight="false" outlineLevel="0" collapsed="false">
      <c r="A27" s="24" t="str">
        <f aca="false">IF(Lists!A24="","",Lists!A24)</f>
        <v/>
      </c>
      <c r="B27" s="17" t="str">
        <f aca="false">IF(A27="","",COUNTIFS(Responses!$G$2:$G$1001,A27,Responses!$J$2:$J$1001,"&gt;=0"))</f>
        <v/>
      </c>
      <c r="C27" s="17" t="str">
        <f aca="false">IF(A27="","",COUNTIFS(Responses!$G$2:$G$1001,A27,Responses!$K$2:$K$1001,"Promoter"))</f>
        <v/>
      </c>
      <c r="D27" s="17" t="str">
        <f aca="false">IF(A27="","",COUNTIFS(Responses!$G$2:$G$1001,A27,Responses!$K$2:$K$1001,"Passive"))</f>
        <v/>
      </c>
      <c r="E27" s="17" t="str">
        <f aca="false">IF(A27="","",COUNTIFS(Responses!$G$2:$G$1001,A27,Responses!$K$2:$K$1001,"Detractor"))</f>
        <v/>
      </c>
      <c r="F27" s="19" t="str">
        <f aca="false">IF(A27="","",IFERROR(C27/B27,0))</f>
        <v/>
      </c>
      <c r="G27" s="19" t="str">
        <f aca="false">IF(A27="","",IFERROR(E27/B27,0))</f>
        <v/>
      </c>
      <c r="H27" s="17" t="str">
        <f aca="false">IF(A27="","",IF(B27&lt;30,"n&lt;30",ROUND((F27-G27)*100,0)))</f>
        <v/>
      </c>
      <c r="I27" s="25" t="str">
        <f aca="false">IF(A27="","",IFERROR(AVERAGEIFS(Responses!$O$2:$O$1001,Responses!$G$2:$G$1001,A27),""))</f>
        <v/>
      </c>
      <c r="J27" s="25" t="str">
        <f aca="false">IF(A27="","",IFERROR(AVERAGEIFS(Responses!$N$2:$N$1001,Responses!$G$2:$G$1001,A27),""))</f>
        <v/>
      </c>
      <c r="K27" s="25" t="str">
        <f aca="false">IF(A27="","",IFERROR(AVERAGEIFS(Responses!$R$2:$R$1001,Responses!$G$2:$G$1001,A27),""))</f>
        <v/>
      </c>
      <c r="L27" s="25" t="str">
        <f aca="false">IF(A27="","",IFERROR(AVERAGEIFS(Responses!$S$2:$S$1001,Responses!$G$2:$G$1001,A27),""))</f>
        <v/>
      </c>
      <c r="M27" s="25" t="str">
        <f aca="false">IF(A27="","",IFERROR(AVERAGEIFS(Responses!$T$2:$T$1001,Responses!$G$2:$G$1001,A27),""))</f>
        <v/>
      </c>
      <c r="N27" s="25" t="str">
        <f aca="false">IF(A27="","",IFERROR(AVERAGEIFS(Responses!$X$2:$X$1001,Responses!$G$2:$G$1001,A27),""))</f>
        <v/>
      </c>
    </row>
    <row r="28" customFormat="false" ht="15" hidden="false" customHeight="false" outlineLevel="0" collapsed="false">
      <c r="A28" s="24" t="str">
        <f aca="false">IF(Lists!A25="","",Lists!A25)</f>
        <v/>
      </c>
      <c r="B28" s="17" t="str">
        <f aca="false">IF(A28="","",COUNTIFS(Responses!$G$2:$G$1001,A28,Responses!$J$2:$J$1001,"&gt;=0"))</f>
        <v/>
      </c>
      <c r="C28" s="17" t="str">
        <f aca="false">IF(A28="","",COUNTIFS(Responses!$G$2:$G$1001,A28,Responses!$K$2:$K$1001,"Promoter"))</f>
        <v/>
      </c>
      <c r="D28" s="17" t="str">
        <f aca="false">IF(A28="","",COUNTIFS(Responses!$G$2:$G$1001,A28,Responses!$K$2:$K$1001,"Passive"))</f>
        <v/>
      </c>
      <c r="E28" s="17" t="str">
        <f aca="false">IF(A28="","",COUNTIFS(Responses!$G$2:$G$1001,A28,Responses!$K$2:$K$1001,"Detractor"))</f>
        <v/>
      </c>
      <c r="F28" s="19" t="str">
        <f aca="false">IF(A28="","",IFERROR(C28/B28,0))</f>
        <v/>
      </c>
      <c r="G28" s="19" t="str">
        <f aca="false">IF(A28="","",IFERROR(E28/B28,0))</f>
        <v/>
      </c>
      <c r="H28" s="17" t="str">
        <f aca="false">IF(A28="","",IF(B28&lt;30,"n&lt;30",ROUND((F28-G28)*100,0)))</f>
        <v/>
      </c>
      <c r="I28" s="25" t="str">
        <f aca="false">IF(A28="","",IFERROR(AVERAGEIFS(Responses!$O$2:$O$1001,Responses!$G$2:$G$1001,A28),""))</f>
        <v/>
      </c>
      <c r="J28" s="25" t="str">
        <f aca="false">IF(A28="","",IFERROR(AVERAGEIFS(Responses!$N$2:$N$1001,Responses!$G$2:$G$1001,A28),""))</f>
        <v/>
      </c>
      <c r="K28" s="25" t="str">
        <f aca="false">IF(A28="","",IFERROR(AVERAGEIFS(Responses!$R$2:$R$1001,Responses!$G$2:$G$1001,A28),""))</f>
        <v/>
      </c>
      <c r="L28" s="25" t="str">
        <f aca="false">IF(A28="","",IFERROR(AVERAGEIFS(Responses!$S$2:$S$1001,Responses!$G$2:$G$1001,A28),""))</f>
        <v/>
      </c>
      <c r="M28" s="25" t="str">
        <f aca="false">IF(A28="","",IFERROR(AVERAGEIFS(Responses!$T$2:$T$1001,Responses!$G$2:$G$1001,A28),""))</f>
        <v/>
      </c>
      <c r="N28" s="25" t="str">
        <f aca="false">IF(A28="","",IFERROR(AVERAGEIFS(Responses!$X$2:$X$1001,Responses!$G$2:$G$1001,A28),""))</f>
        <v/>
      </c>
    </row>
    <row r="29" customFormat="false" ht="15" hidden="false" customHeight="false" outlineLevel="0" collapsed="false">
      <c r="A29" s="24" t="str">
        <f aca="false">IF(Lists!A26="","",Lists!A26)</f>
        <v/>
      </c>
      <c r="B29" s="17" t="str">
        <f aca="false">IF(A29="","",COUNTIFS(Responses!$G$2:$G$1001,A29,Responses!$J$2:$J$1001,"&gt;=0"))</f>
        <v/>
      </c>
      <c r="C29" s="17" t="str">
        <f aca="false">IF(A29="","",COUNTIFS(Responses!$G$2:$G$1001,A29,Responses!$K$2:$K$1001,"Promoter"))</f>
        <v/>
      </c>
      <c r="D29" s="17" t="str">
        <f aca="false">IF(A29="","",COUNTIFS(Responses!$G$2:$G$1001,A29,Responses!$K$2:$K$1001,"Passive"))</f>
        <v/>
      </c>
      <c r="E29" s="17" t="str">
        <f aca="false">IF(A29="","",COUNTIFS(Responses!$G$2:$G$1001,A29,Responses!$K$2:$K$1001,"Detractor"))</f>
        <v/>
      </c>
      <c r="F29" s="19" t="str">
        <f aca="false">IF(A29="","",IFERROR(C29/B29,0))</f>
        <v/>
      </c>
      <c r="G29" s="19" t="str">
        <f aca="false">IF(A29="","",IFERROR(E29/B29,0))</f>
        <v/>
      </c>
      <c r="H29" s="17" t="str">
        <f aca="false">IF(A29="","",IF(B29&lt;30,"n&lt;30",ROUND((F29-G29)*100,0)))</f>
        <v/>
      </c>
      <c r="I29" s="25" t="str">
        <f aca="false">IF(A29="","",IFERROR(AVERAGEIFS(Responses!$O$2:$O$1001,Responses!$G$2:$G$1001,A29),""))</f>
        <v/>
      </c>
      <c r="J29" s="25" t="str">
        <f aca="false">IF(A29="","",IFERROR(AVERAGEIFS(Responses!$N$2:$N$1001,Responses!$G$2:$G$1001,A29),""))</f>
        <v/>
      </c>
      <c r="K29" s="25" t="str">
        <f aca="false">IF(A29="","",IFERROR(AVERAGEIFS(Responses!$R$2:$R$1001,Responses!$G$2:$G$1001,A29),""))</f>
        <v/>
      </c>
      <c r="L29" s="25" t="str">
        <f aca="false">IF(A29="","",IFERROR(AVERAGEIFS(Responses!$S$2:$S$1001,Responses!$G$2:$G$1001,A29),""))</f>
        <v/>
      </c>
      <c r="M29" s="25" t="str">
        <f aca="false">IF(A29="","",IFERROR(AVERAGEIFS(Responses!$T$2:$T$1001,Responses!$G$2:$G$1001,A29),""))</f>
        <v/>
      </c>
      <c r="N29" s="25" t="str">
        <f aca="false">IF(A29="","",IFERROR(AVERAGEIFS(Responses!$X$2:$X$1001,Responses!$G$2:$G$1001,A29),""))</f>
        <v/>
      </c>
    </row>
    <row r="30" customFormat="false" ht="15" hidden="false" customHeight="false" outlineLevel="0" collapsed="false">
      <c r="A30" s="24" t="str">
        <f aca="false">IF(Lists!A27="","",Lists!A27)</f>
        <v/>
      </c>
      <c r="B30" s="17" t="str">
        <f aca="false">IF(A30="","",COUNTIFS(Responses!$G$2:$G$1001,A30,Responses!$J$2:$J$1001,"&gt;=0"))</f>
        <v/>
      </c>
      <c r="C30" s="17" t="str">
        <f aca="false">IF(A30="","",COUNTIFS(Responses!$G$2:$G$1001,A30,Responses!$K$2:$K$1001,"Promoter"))</f>
        <v/>
      </c>
      <c r="D30" s="17" t="str">
        <f aca="false">IF(A30="","",COUNTIFS(Responses!$G$2:$G$1001,A30,Responses!$K$2:$K$1001,"Passive"))</f>
        <v/>
      </c>
      <c r="E30" s="17" t="str">
        <f aca="false">IF(A30="","",COUNTIFS(Responses!$G$2:$G$1001,A30,Responses!$K$2:$K$1001,"Detractor"))</f>
        <v/>
      </c>
      <c r="F30" s="19" t="str">
        <f aca="false">IF(A30="","",IFERROR(C30/B30,0))</f>
        <v/>
      </c>
      <c r="G30" s="19" t="str">
        <f aca="false">IF(A30="","",IFERROR(E30/B30,0))</f>
        <v/>
      </c>
      <c r="H30" s="17" t="str">
        <f aca="false">IF(A30="","",IF(B30&lt;30,"n&lt;30",ROUND((F30-G30)*100,0)))</f>
        <v/>
      </c>
      <c r="I30" s="25" t="str">
        <f aca="false">IF(A30="","",IFERROR(AVERAGEIFS(Responses!$O$2:$O$1001,Responses!$G$2:$G$1001,A30),""))</f>
        <v/>
      </c>
      <c r="J30" s="25" t="str">
        <f aca="false">IF(A30="","",IFERROR(AVERAGEIFS(Responses!$N$2:$N$1001,Responses!$G$2:$G$1001,A30),""))</f>
        <v/>
      </c>
      <c r="K30" s="25" t="str">
        <f aca="false">IF(A30="","",IFERROR(AVERAGEIFS(Responses!$R$2:$R$1001,Responses!$G$2:$G$1001,A30),""))</f>
        <v/>
      </c>
      <c r="L30" s="25" t="str">
        <f aca="false">IF(A30="","",IFERROR(AVERAGEIFS(Responses!$S$2:$S$1001,Responses!$G$2:$G$1001,A30),""))</f>
        <v/>
      </c>
      <c r="M30" s="25" t="str">
        <f aca="false">IF(A30="","",IFERROR(AVERAGEIFS(Responses!$T$2:$T$1001,Responses!$G$2:$G$1001,A30),""))</f>
        <v/>
      </c>
      <c r="N30" s="25" t="str">
        <f aca="false">IF(A30="","",IFERROR(AVERAGEIFS(Responses!$X$2:$X$1001,Responses!$G$2:$G$1001,A30),""))</f>
        <v/>
      </c>
    </row>
    <row r="31" customFormat="false" ht="15" hidden="false" customHeight="false" outlineLevel="0" collapsed="false">
      <c r="A31" s="24" t="str">
        <f aca="false">IF(Lists!A28="","",Lists!A28)</f>
        <v/>
      </c>
      <c r="B31" s="17" t="str">
        <f aca="false">IF(A31="","",COUNTIFS(Responses!$G$2:$G$1001,A31,Responses!$J$2:$J$1001,"&gt;=0"))</f>
        <v/>
      </c>
      <c r="C31" s="17" t="str">
        <f aca="false">IF(A31="","",COUNTIFS(Responses!$G$2:$G$1001,A31,Responses!$K$2:$K$1001,"Promoter"))</f>
        <v/>
      </c>
      <c r="D31" s="17" t="str">
        <f aca="false">IF(A31="","",COUNTIFS(Responses!$G$2:$G$1001,A31,Responses!$K$2:$K$1001,"Passive"))</f>
        <v/>
      </c>
      <c r="E31" s="17" t="str">
        <f aca="false">IF(A31="","",COUNTIFS(Responses!$G$2:$G$1001,A31,Responses!$K$2:$K$1001,"Detractor"))</f>
        <v/>
      </c>
      <c r="F31" s="19" t="str">
        <f aca="false">IF(A31="","",IFERROR(C31/B31,0))</f>
        <v/>
      </c>
      <c r="G31" s="19" t="str">
        <f aca="false">IF(A31="","",IFERROR(E31/B31,0))</f>
        <v/>
      </c>
      <c r="H31" s="17" t="str">
        <f aca="false">IF(A31="","",IF(B31&lt;30,"n&lt;30",ROUND((F31-G31)*100,0)))</f>
        <v/>
      </c>
      <c r="I31" s="25" t="str">
        <f aca="false">IF(A31="","",IFERROR(AVERAGEIFS(Responses!$O$2:$O$1001,Responses!$G$2:$G$1001,A31),""))</f>
        <v/>
      </c>
      <c r="J31" s="25" t="str">
        <f aca="false">IF(A31="","",IFERROR(AVERAGEIFS(Responses!$N$2:$N$1001,Responses!$G$2:$G$1001,A31),""))</f>
        <v/>
      </c>
      <c r="K31" s="25" t="str">
        <f aca="false">IF(A31="","",IFERROR(AVERAGEIFS(Responses!$R$2:$R$1001,Responses!$G$2:$G$1001,A31),""))</f>
        <v/>
      </c>
      <c r="L31" s="25" t="str">
        <f aca="false">IF(A31="","",IFERROR(AVERAGEIFS(Responses!$S$2:$S$1001,Responses!$G$2:$G$1001,A31),""))</f>
        <v/>
      </c>
      <c r="M31" s="25" t="str">
        <f aca="false">IF(A31="","",IFERROR(AVERAGEIFS(Responses!$T$2:$T$1001,Responses!$G$2:$G$1001,A31),""))</f>
        <v/>
      </c>
      <c r="N31" s="25" t="str">
        <f aca="false">IF(A31="","",IFERROR(AVERAGEIFS(Responses!$X$2:$X$1001,Responses!$G$2:$G$1001,A31),""))</f>
        <v/>
      </c>
    </row>
    <row r="32" customFormat="false" ht="15" hidden="false" customHeight="false" outlineLevel="0" collapsed="false">
      <c r="A32" s="24" t="str">
        <f aca="false">IF(Lists!A29="","",Lists!A29)</f>
        <v/>
      </c>
      <c r="B32" s="17" t="str">
        <f aca="false">IF(A32="","",COUNTIFS(Responses!$G$2:$G$1001,A32,Responses!$J$2:$J$1001,"&gt;=0"))</f>
        <v/>
      </c>
      <c r="C32" s="17" t="str">
        <f aca="false">IF(A32="","",COUNTIFS(Responses!$G$2:$G$1001,A32,Responses!$K$2:$K$1001,"Promoter"))</f>
        <v/>
      </c>
      <c r="D32" s="17" t="str">
        <f aca="false">IF(A32="","",COUNTIFS(Responses!$G$2:$G$1001,A32,Responses!$K$2:$K$1001,"Passive"))</f>
        <v/>
      </c>
      <c r="E32" s="17" t="str">
        <f aca="false">IF(A32="","",COUNTIFS(Responses!$G$2:$G$1001,A32,Responses!$K$2:$K$1001,"Detractor"))</f>
        <v/>
      </c>
      <c r="F32" s="19" t="str">
        <f aca="false">IF(A32="","",IFERROR(C32/B32,0))</f>
        <v/>
      </c>
      <c r="G32" s="19" t="str">
        <f aca="false">IF(A32="","",IFERROR(E32/B32,0))</f>
        <v/>
      </c>
      <c r="H32" s="17" t="str">
        <f aca="false">IF(A32="","",IF(B32&lt;30,"n&lt;30",ROUND((F32-G32)*100,0)))</f>
        <v/>
      </c>
      <c r="I32" s="25" t="str">
        <f aca="false">IF(A32="","",IFERROR(AVERAGEIFS(Responses!$O$2:$O$1001,Responses!$G$2:$G$1001,A32),""))</f>
        <v/>
      </c>
      <c r="J32" s="25" t="str">
        <f aca="false">IF(A32="","",IFERROR(AVERAGEIFS(Responses!$N$2:$N$1001,Responses!$G$2:$G$1001,A32),""))</f>
        <v/>
      </c>
      <c r="K32" s="25" t="str">
        <f aca="false">IF(A32="","",IFERROR(AVERAGEIFS(Responses!$R$2:$R$1001,Responses!$G$2:$G$1001,A32),""))</f>
        <v/>
      </c>
      <c r="L32" s="25" t="str">
        <f aca="false">IF(A32="","",IFERROR(AVERAGEIFS(Responses!$S$2:$S$1001,Responses!$G$2:$G$1001,A32),""))</f>
        <v/>
      </c>
      <c r="M32" s="25" t="str">
        <f aca="false">IF(A32="","",IFERROR(AVERAGEIFS(Responses!$T$2:$T$1001,Responses!$G$2:$G$1001,A32),""))</f>
        <v/>
      </c>
      <c r="N32" s="25" t="str">
        <f aca="false">IF(A32="","",IFERROR(AVERAGEIFS(Responses!$X$2:$X$1001,Responses!$G$2:$G$1001,A32),""))</f>
        <v/>
      </c>
    </row>
    <row r="33" customFormat="false" ht="15" hidden="false" customHeight="false" outlineLevel="0" collapsed="false">
      <c r="A33" s="24" t="str">
        <f aca="false">IF(Lists!A30="","",Lists!A30)</f>
        <v/>
      </c>
      <c r="B33" s="17" t="str">
        <f aca="false">IF(A33="","",COUNTIFS(Responses!$G$2:$G$1001,A33,Responses!$J$2:$J$1001,"&gt;=0"))</f>
        <v/>
      </c>
      <c r="C33" s="17" t="str">
        <f aca="false">IF(A33="","",COUNTIFS(Responses!$G$2:$G$1001,A33,Responses!$K$2:$K$1001,"Promoter"))</f>
        <v/>
      </c>
      <c r="D33" s="17" t="str">
        <f aca="false">IF(A33="","",COUNTIFS(Responses!$G$2:$G$1001,A33,Responses!$K$2:$K$1001,"Passive"))</f>
        <v/>
      </c>
      <c r="E33" s="17" t="str">
        <f aca="false">IF(A33="","",COUNTIFS(Responses!$G$2:$G$1001,A33,Responses!$K$2:$K$1001,"Detractor"))</f>
        <v/>
      </c>
      <c r="F33" s="19" t="str">
        <f aca="false">IF(A33="","",IFERROR(C33/B33,0))</f>
        <v/>
      </c>
      <c r="G33" s="19" t="str">
        <f aca="false">IF(A33="","",IFERROR(E33/B33,0))</f>
        <v/>
      </c>
      <c r="H33" s="17" t="str">
        <f aca="false">IF(A33="","",IF(B33&lt;30,"n&lt;30",ROUND((F33-G33)*100,0)))</f>
        <v/>
      </c>
      <c r="I33" s="25" t="str">
        <f aca="false">IF(A33="","",IFERROR(AVERAGEIFS(Responses!$O$2:$O$1001,Responses!$G$2:$G$1001,A33),""))</f>
        <v/>
      </c>
      <c r="J33" s="25" t="str">
        <f aca="false">IF(A33="","",IFERROR(AVERAGEIFS(Responses!$N$2:$N$1001,Responses!$G$2:$G$1001,A33),""))</f>
        <v/>
      </c>
      <c r="K33" s="25" t="str">
        <f aca="false">IF(A33="","",IFERROR(AVERAGEIFS(Responses!$R$2:$R$1001,Responses!$G$2:$G$1001,A33),""))</f>
        <v/>
      </c>
      <c r="L33" s="25" t="str">
        <f aca="false">IF(A33="","",IFERROR(AVERAGEIFS(Responses!$S$2:$S$1001,Responses!$G$2:$G$1001,A33),""))</f>
        <v/>
      </c>
      <c r="M33" s="25" t="str">
        <f aca="false">IF(A33="","",IFERROR(AVERAGEIFS(Responses!$T$2:$T$1001,Responses!$G$2:$G$1001,A33),""))</f>
        <v/>
      </c>
      <c r="N33" s="25" t="str">
        <f aca="false">IF(A33="","",IFERROR(AVERAGEIFS(Responses!$X$2:$X$1001,Responses!$G$2:$G$1001,A33),""))</f>
        <v/>
      </c>
    </row>
  </sheetData>
  <conditionalFormatting sqref="H5:H33">
    <cfRule type="colorScale" priority="2">
      <colorScale>
        <cfvo type="num" val="-50"/>
        <cfvo type="num" val="0"/>
        <cfvo type="num" val="70"/>
        <color rgb="FFF8696B"/>
        <color rgb="FFFFEB84"/>
        <color rgb="FF63BE7B"/>
      </colorScale>
    </cfRule>
  </conditionalFormatting>
  <conditionalFormatting sqref="I5:N33">
    <cfRule type="colorScale" priority="3">
      <colorScale>
        <cfvo type="num" val="1"/>
        <cfvo type="num" val="3"/>
        <cfvo type="num" val="5"/>
        <color rgb="FFF8696B"/>
        <color rgb="FFFFEB84"/>
        <color rgb="FF63BE7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6" min="6" style="0" width="9"/>
    <col collapsed="false" customWidth="true" hidden="false" outlineLevel="0" max="8" min="7" style="0" width="14"/>
    <col collapsed="false" customWidth="true" hidden="false" outlineLevel="0" max="9" min="9" style="0" width="34"/>
  </cols>
  <sheetData>
    <row r="1" customFormat="false" ht="17.35" hidden="false" customHeight="false" outlineLevel="0" collapsed="false">
      <c r="A1" s="1" t="s">
        <v>240</v>
      </c>
    </row>
    <row r="2" customFormat="false" ht="15" hidden="false" customHeight="false" outlineLevel="0" collapsed="false">
      <c r="A2" s="26" t="s">
        <v>241</v>
      </c>
    </row>
    <row r="4" customFormat="false" ht="45" hidden="false" customHeight="true" outlineLevel="0" collapsed="false">
      <c r="A4" s="7" t="s">
        <v>92</v>
      </c>
      <c r="B4" s="7" t="s">
        <v>91</v>
      </c>
      <c r="C4" s="7" t="s">
        <v>242</v>
      </c>
      <c r="D4" s="7" t="s">
        <v>231</v>
      </c>
      <c r="E4" s="7" t="s">
        <v>233</v>
      </c>
      <c r="F4" s="7" t="s">
        <v>211</v>
      </c>
      <c r="G4" s="7" t="s">
        <v>234</v>
      </c>
      <c r="H4" s="7" t="s">
        <v>243</v>
      </c>
      <c r="I4" s="7" t="s">
        <v>244</v>
      </c>
    </row>
    <row r="5" customFormat="false" ht="15" hidden="false" customHeight="false" outlineLevel="0" collapsed="false">
      <c r="A5" s="24" t="str">
        <f aca="false">IF(Lists!B2="","",Lists!B2)</f>
        <v>Dr Sample 1</v>
      </c>
      <c r="B5" s="24" t="str">
        <f aca="false">IF(A5="","",IFERROR(INDEX(Responses!$G$2:$G$1001,MATCH(A5,Responses!$H$2:$H$1001,0)),""))</f>
        <v>General Medicine</v>
      </c>
      <c r="C5" s="17" t="n">
        <f aca="true">IF(A5="","",COUNTIFS(Responses!$H$2:$H$1001,A5,Responses!$B$2:$B$1001,"&gt;="&amp;EDATE(TODAY(),-6),Responses!$J$2:$J$1001,"&gt;=0"))</f>
        <v>2</v>
      </c>
      <c r="D5" s="17" t="n">
        <f aca="true">IF(A5="","",COUNTIFS(Responses!$H$2:$H$1001,A5,Responses!$B$2:$B$1001,"&gt;="&amp;EDATE(TODAY(),-6),Responses!$K$2:$K$1001,"Promoter"))</f>
        <v>2</v>
      </c>
      <c r="E5" s="17" t="n">
        <f aca="true">IF(A5="","",COUNTIFS(Responses!$H$2:$H$1001,A5,Responses!$B$2:$B$1001,"&gt;="&amp;EDATE(TODAY(),-6),Responses!$K$2:$K$1001,"Detractor"))</f>
        <v>0</v>
      </c>
      <c r="F5" s="17" t="str">
        <f aca="false">IF(A5="","",IF(C5&lt;30,"n&lt;30",ROUND((D5-E5)/C5*100,0)))</f>
        <v>n&lt;30</v>
      </c>
      <c r="G5" s="25" t="n">
        <f aca="true">IF(A5="","",IFERROR(AVERAGEIFS(Responses!$O$2:$O$1001,Responses!$H$2:$H$1001,A5,Responses!$B$2:$B$1001,"&gt;="&amp;EDATE(TODAY(),-6)),""))</f>
        <v>5</v>
      </c>
      <c r="H5" s="25" t="n">
        <f aca="true">IF(A5="","",IFERROR(AVERAGEIFS(Responses!$P$2:$P$1001,Responses!$H$2:$H$1001,A5,Responses!$B$2:$B$1001,"&gt;="&amp;EDATE(TODAY(),-6)),""))</f>
        <v>5</v>
      </c>
      <c r="I5" s="27"/>
    </row>
    <row r="6" customFormat="false" ht="15" hidden="false" customHeight="false" outlineLevel="0" collapsed="false">
      <c r="A6" s="24" t="str">
        <f aca="false">IF(Lists!B3="","",Lists!B3)</f>
        <v>Dr Sample 2</v>
      </c>
      <c r="B6" s="24" t="str">
        <f aca="false">IF(A6="","",IFERROR(INDEX(Responses!$G$2:$G$1001,MATCH(A6,Responses!$H$2:$H$1001,0)),""))</f>
        <v>Cardiology</v>
      </c>
      <c r="C6" s="17" t="n">
        <f aca="true">IF(A6="","",COUNTIFS(Responses!$H$2:$H$1001,A6,Responses!$B$2:$B$1001,"&gt;="&amp;EDATE(TODAY(),-6),Responses!$J$2:$J$1001,"&gt;=0"))</f>
        <v>2</v>
      </c>
      <c r="D6" s="17" t="n">
        <f aca="true">IF(A6="","",COUNTIFS(Responses!$H$2:$H$1001,A6,Responses!$B$2:$B$1001,"&gt;="&amp;EDATE(TODAY(),-6),Responses!$K$2:$K$1001,"Promoter"))</f>
        <v>2</v>
      </c>
      <c r="E6" s="17" t="n">
        <f aca="true">IF(A6="","",COUNTIFS(Responses!$H$2:$H$1001,A6,Responses!$B$2:$B$1001,"&gt;="&amp;EDATE(TODAY(),-6),Responses!$K$2:$K$1001,"Detractor"))</f>
        <v>0</v>
      </c>
      <c r="F6" s="17" t="str">
        <f aca="false">IF(A6="","",IF(C6&lt;30,"n&lt;30",ROUND((D6-E6)/C6*100,0)))</f>
        <v>n&lt;30</v>
      </c>
      <c r="G6" s="25" t="n">
        <f aca="true">IF(A6="","",IFERROR(AVERAGEIFS(Responses!$O$2:$O$1001,Responses!$H$2:$H$1001,A6,Responses!$B$2:$B$1001,"&gt;="&amp;EDATE(TODAY(),-6)),""))</f>
        <v>5</v>
      </c>
      <c r="H6" s="25" t="n">
        <f aca="true">IF(A6="","",IFERROR(AVERAGEIFS(Responses!$P$2:$P$1001,Responses!$H$2:$H$1001,A6,Responses!$B$2:$B$1001,"&gt;="&amp;EDATE(TODAY(),-6)),""))</f>
        <v>4</v>
      </c>
      <c r="I6" s="27"/>
    </row>
    <row r="7" customFormat="false" ht="15" hidden="false" customHeight="false" outlineLevel="0" collapsed="false">
      <c r="A7" s="24" t="str">
        <f aca="false">IF(Lists!B4="","",Lists!B4)</f>
        <v>Dr Sample 3</v>
      </c>
      <c r="B7" s="24" t="str">
        <f aca="false">IF(A7="","",IFERROR(INDEX(Responses!$G$2:$G$1001,MATCH(A7,Responses!$H$2:$H$1001,0)),""))</f>
        <v>Orthopaedics</v>
      </c>
      <c r="C7" s="17" t="n">
        <f aca="true">IF(A7="","",COUNTIFS(Responses!$H$2:$H$1001,A7,Responses!$B$2:$B$1001,"&gt;="&amp;EDATE(TODAY(),-6),Responses!$J$2:$J$1001,"&gt;=0"))</f>
        <v>2</v>
      </c>
      <c r="D7" s="17" t="n">
        <f aca="true">IF(A7="","",COUNTIFS(Responses!$H$2:$H$1001,A7,Responses!$B$2:$B$1001,"&gt;="&amp;EDATE(TODAY(),-6),Responses!$K$2:$K$1001,"Promoter"))</f>
        <v>1</v>
      </c>
      <c r="E7" s="17" t="n">
        <f aca="true">IF(A7="","",COUNTIFS(Responses!$H$2:$H$1001,A7,Responses!$B$2:$B$1001,"&gt;="&amp;EDATE(TODAY(),-6),Responses!$K$2:$K$1001,"Detractor"))</f>
        <v>0</v>
      </c>
      <c r="F7" s="17" t="str">
        <f aca="false">IF(A7="","",IF(C7&lt;30,"n&lt;30",ROUND((D7-E7)/C7*100,0)))</f>
        <v>n&lt;30</v>
      </c>
      <c r="G7" s="25" t="n">
        <f aca="true">IF(A7="","",IFERROR(AVERAGEIFS(Responses!$O$2:$O$1001,Responses!$H$2:$H$1001,A7,Responses!$B$2:$B$1001,"&gt;="&amp;EDATE(TODAY(),-6)),""))</f>
        <v>4</v>
      </c>
      <c r="H7" s="25" t="n">
        <f aca="true">IF(A7="","",IFERROR(AVERAGEIFS(Responses!$P$2:$P$1001,Responses!$H$2:$H$1001,A7,Responses!$B$2:$B$1001,"&gt;="&amp;EDATE(TODAY(),-6)),""))</f>
        <v>4.5</v>
      </c>
      <c r="I7" s="27"/>
    </row>
    <row r="8" customFormat="false" ht="15" hidden="false" customHeight="false" outlineLevel="0" collapsed="false">
      <c r="A8" s="24" t="str">
        <f aca="false">IF(Lists!B5="","",Lists!B5)</f>
        <v>Dr Sample 4</v>
      </c>
      <c r="B8" s="24" t="str">
        <f aca="false">IF(A8="","",IFERROR(INDEX(Responses!$G$2:$G$1001,MATCH(A8,Responses!$H$2:$H$1001,0)),""))</f>
        <v>Obstetrics and Gynaecology</v>
      </c>
      <c r="C8" s="17" t="n">
        <f aca="true">IF(A8="","",COUNTIFS(Responses!$H$2:$H$1001,A8,Responses!$B$2:$B$1001,"&gt;="&amp;EDATE(TODAY(),-6),Responses!$J$2:$J$1001,"&gt;=0"))</f>
        <v>3</v>
      </c>
      <c r="D8" s="17" t="n">
        <f aca="true">IF(A8="","",COUNTIFS(Responses!$H$2:$H$1001,A8,Responses!$B$2:$B$1001,"&gt;="&amp;EDATE(TODAY(),-6),Responses!$K$2:$K$1001,"Promoter"))</f>
        <v>0</v>
      </c>
      <c r="E8" s="17" t="n">
        <f aca="true">IF(A8="","",COUNTIFS(Responses!$H$2:$H$1001,A8,Responses!$B$2:$B$1001,"&gt;="&amp;EDATE(TODAY(),-6),Responses!$K$2:$K$1001,"Detractor"))</f>
        <v>2</v>
      </c>
      <c r="F8" s="17" t="str">
        <f aca="false">IF(A8="","",IF(C8&lt;30,"n&lt;30",ROUND((D8-E8)/C8*100,0)))</f>
        <v>n&lt;30</v>
      </c>
      <c r="G8" s="25" t="n">
        <f aca="true">IF(A8="","",IFERROR(AVERAGEIFS(Responses!$O$2:$O$1001,Responses!$H$2:$H$1001,A8,Responses!$B$2:$B$1001,"&gt;="&amp;EDATE(TODAY(),-6)),""))</f>
        <v>3</v>
      </c>
      <c r="H8" s="25" t="n">
        <f aca="true">IF(A8="","",IFERROR(AVERAGEIFS(Responses!$P$2:$P$1001,Responses!$H$2:$H$1001,A8,Responses!$B$2:$B$1001,"&gt;="&amp;EDATE(TODAY(),-6)),""))</f>
        <v>3.5</v>
      </c>
      <c r="I8" s="27"/>
    </row>
    <row r="9" customFormat="false" ht="15" hidden="false" customHeight="false" outlineLevel="0" collapsed="false">
      <c r="A9" s="24" t="str">
        <f aca="false">IF(Lists!B6="","",Lists!B6)</f>
        <v>Dr Sample 5</v>
      </c>
      <c r="B9" s="24" t="str">
        <f aca="false">IF(A9="","",IFERROR(INDEX(Responses!$G$2:$G$1001,MATCH(A9,Responses!$H$2:$H$1001,0)),""))</f>
        <v>Paediatrics</v>
      </c>
      <c r="C9" s="17" t="n">
        <f aca="true">IF(A9="","",COUNTIFS(Responses!$H$2:$H$1001,A9,Responses!$B$2:$B$1001,"&gt;="&amp;EDATE(TODAY(),-6),Responses!$J$2:$J$1001,"&gt;=0"))</f>
        <v>1</v>
      </c>
      <c r="D9" s="17" t="n">
        <f aca="true">IF(A9="","",COUNTIFS(Responses!$H$2:$H$1001,A9,Responses!$B$2:$B$1001,"&gt;="&amp;EDATE(TODAY(),-6),Responses!$K$2:$K$1001,"Promoter"))</f>
        <v>1</v>
      </c>
      <c r="E9" s="17" t="n">
        <f aca="true">IF(A9="","",COUNTIFS(Responses!$H$2:$H$1001,A9,Responses!$B$2:$B$1001,"&gt;="&amp;EDATE(TODAY(),-6),Responses!$K$2:$K$1001,"Detractor"))</f>
        <v>0</v>
      </c>
      <c r="F9" s="17" t="str">
        <f aca="false">IF(A9="","",IF(C9&lt;30,"n&lt;30",ROUND((D9-E9)/C9*100,0)))</f>
        <v>n&lt;30</v>
      </c>
      <c r="G9" s="25" t="n">
        <f aca="true">IF(A9="","",IFERROR(AVERAGEIFS(Responses!$O$2:$O$1001,Responses!$H$2:$H$1001,A9,Responses!$B$2:$B$1001,"&gt;="&amp;EDATE(TODAY(),-6)),""))</f>
        <v>5</v>
      </c>
      <c r="H9" s="25" t="str">
        <f aca="true">IF(A9="","",IFERROR(AVERAGEIFS(Responses!$P$2:$P$1001,Responses!$H$2:$H$1001,A9,Responses!$B$2:$B$1001,"&gt;="&amp;EDATE(TODAY(),-6)),""))</f>
        <v/>
      </c>
      <c r="I9" s="27"/>
    </row>
    <row r="10" customFormat="false" ht="15" hidden="false" customHeight="false" outlineLevel="0" collapsed="false">
      <c r="A10" s="24" t="str">
        <f aca="false">IF(Lists!B7="","",Lists!B7)</f>
        <v>Dr Sample 6</v>
      </c>
      <c r="B10" s="24" t="str">
        <f aca="false">IF(A10="","",IFERROR(INDEX(Responses!$G$2:$G$1001,MATCH(A10,Responses!$H$2:$H$1001,0)),""))</f>
        <v>General Surgery</v>
      </c>
      <c r="C10" s="17" t="n">
        <f aca="true">IF(A10="","",COUNTIFS(Responses!$H$2:$H$1001,A10,Responses!$B$2:$B$1001,"&gt;="&amp;EDATE(TODAY(),-6),Responses!$J$2:$J$1001,"&gt;=0"))</f>
        <v>3</v>
      </c>
      <c r="D10" s="17" t="n">
        <f aca="true">IF(A10="","",COUNTIFS(Responses!$H$2:$H$1001,A10,Responses!$B$2:$B$1001,"&gt;="&amp;EDATE(TODAY(),-6),Responses!$K$2:$K$1001,"Promoter"))</f>
        <v>0</v>
      </c>
      <c r="E10" s="17" t="n">
        <f aca="true">IF(A10="","",COUNTIFS(Responses!$H$2:$H$1001,A10,Responses!$B$2:$B$1001,"&gt;="&amp;EDATE(TODAY(),-6),Responses!$K$2:$K$1001,"Detractor"))</f>
        <v>1</v>
      </c>
      <c r="F10" s="17" t="str">
        <f aca="false">IF(A10="","",IF(C10&lt;30,"n&lt;30",ROUND((D10-E10)/C10*100,0)))</f>
        <v>n&lt;30</v>
      </c>
      <c r="G10" s="25" t="n">
        <f aca="true">IF(A10="","",IFERROR(AVERAGEIFS(Responses!$O$2:$O$1001,Responses!$H$2:$H$1001,A10,Responses!$B$2:$B$1001,"&gt;="&amp;EDATE(TODAY(),-6)),""))</f>
        <v>3.5</v>
      </c>
      <c r="H10" s="25" t="n">
        <f aca="true">IF(A10="","",IFERROR(AVERAGEIFS(Responses!$P$2:$P$1001,Responses!$H$2:$H$1001,A10,Responses!$B$2:$B$1001,"&gt;="&amp;EDATE(TODAY(),-6)),""))</f>
        <v>3</v>
      </c>
      <c r="I10" s="27"/>
    </row>
    <row r="11" customFormat="false" ht="15" hidden="false" customHeight="false" outlineLevel="0" collapsed="false">
      <c r="A11" s="24" t="str">
        <f aca="false">IF(Lists!B8="","",Lists!B8)</f>
        <v>Dr Sample 7</v>
      </c>
      <c r="B11" s="24" t="str">
        <f aca="false">IF(A11="","",IFERROR(INDEX(Responses!$G$2:$G$1001,MATCH(A11,Responses!$H$2:$H$1001,0)),""))</f>
        <v>General Medicine</v>
      </c>
      <c r="C11" s="17" t="n">
        <f aca="true">IF(A11="","",COUNTIFS(Responses!$H$2:$H$1001,A11,Responses!$B$2:$B$1001,"&gt;="&amp;EDATE(TODAY(),-6),Responses!$J$2:$J$1001,"&gt;=0"))</f>
        <v>3</v>
      </c>
      <c r="D11" s="17" t="n">
        <f aca="true">IF(A11="","",COUNTIFS(Responses!$H$2:$H$1001,A11,Responses!$B$2:$B$1001,"&gt;="&amp;EDATE(TODAY(),-6),Responses!$K$2:$K$1001,"Promoter"))</f>
        <v>2</v>
      </c>
      <c r="E11" s="17" t="n">
        <f aca="true">IF(A11="","",COUNTIFS(Responses!$H$2:$H$1001,A11,Responses!$B$2:$B$1001,"&gt;="&amp;EDATE(TODAY(),-6),Responses!$K$2:$K$1001,"Detractor"))</f>
        <v>1</v>
      </c>
      <c r="F11" s="17" t="str">
        <f aca="false">IF(A11="","",IF(C11&lt;30,"n&lt;30",ROUND((D11-E11)/C11*100,0)))</f>
        <v>n&lt;30</v>
      </c>
      <c r="G11" s="25" t="n">
        <f aca="true">IF(A11="","",IFERROR(AVERAGEIFS(Responses!$O$2:$O$1001,Responses!$H$2:$H$1001,A11,Responses!$B$2:$B$1001,"&gt;="&amp;EDATE(TODAY(),-6)),""))</f>
        <v>4</v>
      </c>
      <c r="H11" s="25" t="n">
        <f aca="true">IF(A11="","",IFERROR(AVERAGEIFS(Responses!$P$2:$P$1001,Responses!$H$2:$H$1001,A11,Responses!$B$2:$B$1001,"&gt;="&amp;EDATE(TODAY(),-6)),""))</f>
        <v>4</v>
      </c>
      <c r="I11" s="27"/>
    </row>
    <row r="12" customFormat="false" ht="15" hidden="false" customHeight="false" outlineLevel="0" collapsed="false">
      <c r="A12" s="24" t="str">
        <f aca="false">IF(Lists!B9="","",Lists!B9)</f>
        <v>Dr Sample 8</v>
      </c>
      <c r="B12" s="24" t="str">
        <f aca="false">IF(A12="","",IFERROR(INDEX(Responses!$G$2:$G$1001,MATCH(A12,Responses!$H$2:$H$1001,0)),""))</f>
        <v>Cardiology</v>
      </c>
      <c r="C12" s="17" t="n">
        <f aca="true">IF(A12="","",COUNTIFS(Responses!$H$2:$H$1001,A12,Responses!$B$2:$B$1001,"&gt;="&amp;EDATE(TODAY(),-6),Responses!$J$2:$J$1001,"&gt;=0"))</f>
        <v>2</v>
      </c>
      <c r="D12" s="17" t="n">
        <f aca="true">IF(A12="","",COUNTIFS(Responses!$H$2:$H$1001,A12,Responses!$B$2:$B$1001,"&gt;="&amp;EDATE(TODAY(),-6),Responses!$K$2:$K$1001,"Promoter"))</f>
        <v>1</v>
      </c>
      <c r="E12" s="17" t="n">
        <f aca="true">IF(A12="","",COUNTIFS(Responses!$H$2:$H$1001,A12,Responses!$B$2:$B$1001,"&gt;="&amp;EDATE(TODAY(),-6),Responses!$K$2:$K$1001,"Detractor"))</f>
        <v>1</v>
      </c>
      <c r="F12" s="17" t="str">
        <f aca="false">IF(A12="","",IF(C12&lt;30,"n&lt;30",ROUND((D12-E12)/C12*100,0)))</f>
        <v>n&lt;30</v>
      </c>
      <c r="G12" s="25" t="n">
        <f aca="true">IF(A12="","",IFERROR(AVERAGEIFS(Responses!$O$2:$O$1001,Responses!$H$2:$H$1001,A12,Responses!$B$2:$B$1001,"&gt;="&amp;EDATE(TODAY(),-6)),""))</f>
        <v>3.5</v>
      </c>
      <c r="H12" s="25" t="n">
        <f aca="true">IF(A12="","",IFERROR(AVERAGEIFS(Responses!$P$2:$P$1001,Responses!$H$2:$H$1001,A12,Responses!$B$2:$B$1001,"&gt;="&amp;EDATE(TODAY(),-6)),""))</f>
        <v>2</v>
      </c>
      <c r="I12" s="27"/>
    </row>
    <row r="13" customFormat="false" ht="15" hidden="false" customHeight="false" outlineLevel="0" collapsed="false">
      <c r="A13" s="24" t="str">
        <f aca="false">IF(Lists!B10="","",Lists!B10)</f>
        <v/>
      </c>
      <c r="B13" s="24" t="str">
        <f aca="false">IF(A13="","",IFERROR(INDEX(Responses!$G$2:$G$1001,MATCH(A13,Responses!$H$2:$H$1001,0)),""))</f>
        <v/>
      </c>
      <c r="C13" s="17" t="str">
        <f aca="true">IF(A13="","",COUNTIFS(Responses!$H$2:$H$1001,A13,Responses!$B$2:$B$1001,"&gt;="&amp;EDATE(TODAY(),-6),Responses!$J$2:$J$1001,"&gt;=0"))</f>
        <v/>
      </c>
      <c r="D13" s="17" t="str">
        <f aca="true">IF(A13="","",COUNTIFS(Responses!$H$2:$H$1001,A13,Responses!$B$2:$B$1001,"&gt;="&amp;EDATE(TODAY(),-6),Responses!$K$2:$K$1001,"Promoter"))</f>
        <v/>
      </c>
      <c r="E13" s="17" t="str">
        <f aca="true">IF(A13="","",COUNTIFS(Responses!$H$2:$H$1001,A13,Responses!$B$2:$B$1001,"&gt;="&amp;EDATE(TODAY(),-6),Responses!$K$2:$K$1001,"Detractor"))</f>
        <v/>
      </c>
      <c r="F13" s="17" t="str">
        <f aca="false">IF(A13="","",IF(C13&lt;30,"n&lt;30",ROUND((D13-E13)/C13*100,0)))</f>
        <v/>
      </c>
      <c r="G13" s="25" t="str">
        <f aca="true">IF(A13="","",IFERROR(AVERAGEIFS(Responses!$O$2:$O$1001,Responses!$H$2:$H$1001,A13,Responses!$B$2:$B$1001,"&gt;="&amp;EDATE(TODAY(),-6)),""))</f>
        <v/>
      </c>
      <c r="H13" s="25" t="str">
        <f aca="true">IF(A13="","",IFERROR(AVERAGEIFS(Responses!$P$2:$P$1001,Responses!$H$2:$H$1001,A13,Responses!$B$2:$B$1001,"&gt;="&amp;EDATE(TODAY(),-6)),""))</f>
        <v/>
      </c>
      <c r="I13" s="27"/>
    </row>
    <row r="14" customFormat="false" ht="15" hidden="false" customHeight="false" outlineLevel="0" collapsed="false">
      <c r="A14" s="24" t="str">
        <f aca="false">IF(Lists!B11="","",Lists!B11)</f>
        <v/>
      </c>
      <c r="B14" s="24" t="str">
        <f aca="false">IF(A14="","",IFERROR(INDEX(Responses!$G$2:$G$1001,MATCH(A14,Responses!$H$2:$H$1001,0)),""))</f>
        <v/>
      </c>
      <c r="C14" s="17" t="str">
        <f aca="true">IF(A14="","",COUNTIFS(Responses!$H$2:$H$1001,A14,Responses!$B$2:$B$1001,"&gt;="&amp;EDATE(TODAY(),-6),Responses!$J$2:$J$1001,"&gt;=0"))</f>
        <v/>
      </c>
      <c r="D14" s="17" t="str">
        <f aca="true">IF(A14="","",COUNTIFS(Responses!$H$2:$H$1001,A14,Responses!$B$2:$B$1001,"&gt;="&amp;EDATE(TODAY(),-6),Responses!$K$2:$K$1001,"Promoter"))</f>
        <v/>
      </c>
      <c r="E14" s="17" t="str">
        <f aca="true">IF(A14="","",COUNTIFS(Responses!$H$2:$H$1001,A14,Responses!$B$2:$B$1001,"&gt;="&amp;EDATE(TODAY(),-6),Responses!$K$2:$K$1001,"Detractor"))</f>
        <v/>
      </c>
      <c r="F14" s="17" t="str">
        <f aca="false">IF(A14="","",IF(C14&lt;30,"n&lt;30",ROUND((D14-E14)/C14*100,0)))</f>
        <v/>
      </c>
      <c r="G14" s="25" t="str">
        <f aca="true">IF(A14="","",IFERROR(AVERAGEIFS(Responses!$O$2:$O$1001,Responses!$H$2:$H$1001,A14,Responses!$B$2:$B$1001,"&gt;="&amp;EDATE(TODAY(),-6)),""))</f>
        <v/>
      </c>
      <c r="H14" s="25" t="str">
        <f aca="true">IF(A14="","",IFERROR(AVERAGEIFS(Responses!$P$2:$P$1001,Responses!$H$2:$H$1001,A14,Responses!$B$2:$B$1001,"&gt;="&amp;EDATE(TODAY(),-6)),""))</f>
        <v/>
      </c>
      <c r="I14" s="27"/>
    </row>
    <row r="15" customFormat="false" ht="15" hidden="false" customHeight="false" outlineLevel="0" collapsed="false">
      <c r="A15" s="24" t="str">
        <f aca="false">IF(Lists!B12="","",Lists!B12)</f>
        <v/>
      </c>
      <c r="B15" s="24" t="str">
        <f aca="false">IF(A15="","",IFERROR(INDEX(Responses!$G$2:$G$1001,MATCH(A15,Responses!$H$2:$H$1001,0)),""))</f>
        <v/>
      </c>
      <c r="C15" s="17" t="str">
        <f aca="true">IF(A15="","",COUNTIFS(Responses!$H$2:$H$1001,A15,Responses!$B$2:$B$1001,"&gt;="&amp;EDATE(TODAY(),-6),Responses!$J$2:$J$1001,"&gt;=0"))</f>
        <v/>
      </c>
      <c r="D15" s="17" t="str">
        <f aca="true">IF(A15="","",COUNTIFS(Responses!$H$2:$H$1001,A15,Responses!$B$2:$B$1001,"&gt;="&amp;EDATE(TODAY(),-6),Responses!$K$2:$K$1001,"Promoter"))</f>
        <v/>
      </c>
      <c r="E15" s="17" t="str">
        <f aca="true">IF(A15="","",COUNTIFS(Responses!$H$2:$H$1001,A15,Responses!$B$2:$B$1001,"&gt;="&amp;EDATE(TODAY(),-6),Responses!$K$2:$K$1001,"Detractor"))</f>
        <v/>
      </c>
      <c r="F15" s="17" t="str">
        <f aca="false">IF(A15="","",IF(C15&lt;30,"n&lt;30",ROUND((D15-E15)/C15*100,0)))</f>
        <v/>
      </c>
      <c r="G15" s="25" t="str">
        <f aca="true">IF(A15="","",IFERROR(AVERAGEIFS(Responses!$O$2:$O$1001,Responses!$H$2:$H$1001,A15,Responses!$B$2:$B$1001,"&gt;="&amp;EDATE(TODAY(),-6)),""))</f>
        <v/>
      </c>
      <c r="H15" s="25" t="str">
        <f aca="true">IF(A15="","",IFERROR(AVERAGEIFS(Responses!$P$2:$P$1001,Responses!$H$2:$H$1001,A15,Responses!$B$2:$B$1001,"&gt;="&amp;EDATE(TODAY(),-6)),""))</f>
        <v/>
      </c>
      <c r="I15" s="27"/>
    </row>
    <row r="16" customFormat="false" ht="15" hidden="false" customHeight="false" outlineLevel="0" collapsed="false">
      <c r="A16" s="24" t="str">
        <f aca="false">IF(Lists!B13="","",Lists!B13)</f>
        <v/>
      </c>
      <c r="B16" s="24" t="str">
        <f aca="false">IF(A16="","",IFERROR(INDEX(Responses!$G$2:$G$1001,MATCH(A16,Responses!$H$2:$H$1001,0)),""))</f>
        <v/>
      </c>
      <c r="C16" s="17" t="str">
        <f aca="true">IF(A16="","",COUNTIFS(Responses!$H$2:$H$1001,A16,Responses!$B$2:$B$1001,"&gt;="&amp;EDATE(TODAY(),-6),Responses!$J$2:$J$1001,"&gt;=0"))</f>
        <v/>
      </c>
      <c r="D16" s="17" t="str">
        <f aca="true">IF(A16="","",COUNTIFS(Responses!$H$2:$H$1001,A16,Responses!$B$2:$B$1001,"&gt;="&amp;EDATE(TODAY(),-6),Responses!$K$2:$K$1001,"Promoter"))</f>
        <v/>
      </c>
      <c r="E16" s="17" t="str">
        <f aca="true">IF(A16="","",COUNTIFS(Responses!$H$2:$H$1001,A16,Responses!$B$2:$B$1001,"&gt;="&amp;EDATE(TODAY(),-6),Responses!$K$2:$K$1001,"Detractor"))</f>
        <v/>
      </c>
      <c r="F16" s="17" t="str">
        <f aca="false">IF(A16="","",IF(C16&lt;30,"n&lt;30",ROUND((D16-E16)/C16*100,0)))</f>
        <v/>
      </c>
      <c r="G16" s="25" t="str">
        <f aca="true">IF(A16="","",IFERROR(AVERAGEIFS(Responses!$O$2:$O$1001,Responses!$H$2:$H$1001,A16,Responses!$B$2:$B$1001,"&gt;="&amp;EDATE(TODAY(),-6)),""))</f>
        <v/>
      </c>
      <c r="H16" s="25" t="str">
        <f aca="true">IF(A16="","",IFERROR(AVERAGEIFS(Responses!$P$2:$P$1001,Responses!$H$2:$H$1001,A16,Responses!$B$2:$B$1001,"&gt;="&amp;EDATE(TODAY(),-6)),""))</f>
        <v/>
      </c>
      <c r="I16" s="27"/>
    </row>
    <row r="17" customFormat="false" ht="15" hidden="false" customHeight="false" outlineLevel="0" collapsed="false">
      <c r="A17" s="24" t="str">
        <f aca="false">IF(Lists!B14="","",Lists!B14)</f>
        <v/>
      </c>
      <c r="B17" s="24" t="str">
        <f aca="false">IF(A17="","",IFERROR(INDEX(Responses!$G$2:$G$1001,MATCH(A17,Responses!$H$2:$H$1001,0)),""))</f>
        <v/>
      </c>
      <c r="C17" s="17" t="str">
        <f aca="true">IF(A17="","",COUNTIFS(Responses!$H$2:$H$1001,A17,Responses!$B$2:$B$1001,"&gt;="&amp;EDATE(TODAY(),-6),Responses!$J$2:$J$1001,"&gt;=0"))</f>
        <v/>
      </c>
      <c r="D17" s="17" t="str">
        <f aca="true">IF(A17="","",COUNTIFS(Responses!$H$2:$H$1001,A17,Responses!$B$2:$B$1001,"&gt;="&amp;EDATE(TODAY(),-6),Responses!$K$2:$K$1001,"Promoter"))</f>
        <v/>
      </c>
      <c r="E17" s="17" t="str">
        <f aca="true">IF(A17="","",COUNTIFS(Responses!$H$2:$H$1001,A17,Responses!$B$2:$B$1001,"&gt;="&amp;EDATE(TODAY(),-6),Responses!$K$2:$K$1001,"Detractor"))</f>
        <v/>
      </c>
      <c r="F17" s="17" t="str">
        <f aca="false">IF(A17="","",IF(C17&lt;30,"n&lt;30",ROUND((D17-E17)/C17*100,0)))</f>
        <v/>
      </c>
      <c r="G17" s="25" t="str">
        <f aca="true">IF(A17="","",IFERROR(AVERAGEIFS(Responses!$O$2:$O$1001,Responses!$H$2:$H$1001,A17,Responses!$B$2:$B$1001,"&gt;="&amp;EDATE(TODAY(),-6)),""))</f>
        <v/>
      </c>
      <c r="H17" s="25" t="str">
        <f aca="true">IF(A17="","",IFERROR(AVERAGEIFS(Responses!$P$2:$P$1001,Responses!$H$2:$H$1001,A17,Responses!$B$2:$B$1001,"&gt;="&amp;EDATE(TODAY(),-6)),""))</f>
        <v/>
      </c>
      <c r="I17" s="27"/>
    </row>
    <row r="18" customFormat="false" ht="15" hidden="false" customHeight="false" outlineLevel="0" collapsed="false">
      <c r="A18" s="24" t="str">
        <f aca="false">IF(Lists!B15="","",Lists!B15)</f>
        <v/>
      </c>
      <c r="B18" s="24" t="str">
        <f aca="false">IF(A18="","",IFERROR(INDEX(Responses!$G$2:$G$1001,MATCH(A18,Responses!$H$2:$H$1001,0)),""))</f>
        <v/>
      </c>
      <c r="C18" s="17" t="str">
        <f aca="true">IF(A18="","",COUNTIFS(Responses!$H$2:$H$1001,A18,Responses!$B$2:$B$1001,"&gt;="&amp;EDATE(TODAY(),-6),Responses!$J$2:$J$1001,"&gt;=0"))</f>
        <v/>
      </c>
      <c r="D18" s="17" t="str">
        <f aca="true">IF(A18="","",COUNTIFS(Responses!$H$2:$H$1001,A18,Responses!$B$2:$B$1001,"&gt;="&amp;EDATE(TODAY(),-6),Responses!$K$2:$K$1001,"Promoter"))</f>
        <v/>
      </c>
      <c r="E18" s="17" t="str">
        <f aca="true">IF(A18="","",COUNTIFS(Responses!$H$2:$H$1001,A18,Responses!$B$2:$B$1001,"&gt;="&amp;EDATE(TODAY(),-6),Responses!$K$2:$K$1001,"Detractor"))</f>
        <v/>
      </c>
      <c r="F18" s="17" t="str">
        <f aca="false">IF(A18="","",IF(C18&lt;30,"n&lt;30",ROUND((D18-E18)/C18*100,0)))</f>
        <v/>
      </c>
      <c r="G18" s="25" t="str">
        <f aca="true">IF(A18="","",IFERROR(AVERAGEIFS(Responses!$O$2:$O$1001,Responses!$H$2:$H$1001,A18,Responses!$B$2:$B$1001,"&gt;="&amp;EDATE(TODAY(),-6)),""))</f>
        <v/>
      </c>
      <c r="H18" s="25" t="str">
        <f aca="true">IF(A18="","",IFERROR(AVERAGEIFS(Responses!$P$2:$P$1001,Responses!$H$2:$H$1001,A18,Responses!$B$2:$B$1001,"&gt;="&amp;EDATE(TODAY(),-6)),""))</f>
        <v/>
      </c>
      <c r="I18" s="27"/>
    </row>
    <row r="19" customFormat="false" ht="15" hidden="false" customHeight="false" outlineLevel="0" collapsed="false">
      <c r="A19" s="24" t="str">
        <f aca="false">IF(Lists!B16="","",Lists!B16)</f>
        <v/>
      </c>
      <c r="B19" s="24" t="str">
        <f aca="false">IF(A19="","",IFERROR(INDEX(Responses!$G$2:$G$1001,MATCH(A19,Responses!$H$2:$H$1001,0)),""))</f>
        <v/>
      </c>
      <c r="C19" s="17" t="str">
        <f aca="true">IF(A19="","",COUNTIFS(Responses!$H$2:$H$1001,A19,Responses!$B$2:$B$1001,"&gt;="&amp;EDATE(TODAY(),-6),Responses!$J$2:$J$1001,"&gt;=0"))</f>
        <v/>
      </c>
      <c r="D19" s="17" t="str">
        <f aca="true">IF(A19="","",COUNTIFS(Responses!$H$2:$H$1001,A19,Responses!$B$2:$B$1001,"&gt;="&amp;EDATE(TODAY(),-6),Responses!$K$2:$K$1001,"Promoter"))</f>
        <v/>
      </c>
      <c r="E19" s="17" t="str">
        <f aca="true">IF(A19="","",COUNTIFS(Responses!$H$2:$H$1001,A19,Responses!$B$2:$B$1001,"&gt;="&amp;EDATE(TODAY(),-6),Responses!$K$2:$K$1001,"Detractor"))</f>
        <v/>
      </c>
      <c r="F19" s="17" t="str">
        <f aca="false">IF(A19="","",IF(C19&lt;30,"n&lt;30",ROUND((D19-E19)/C19*100,0)))</f>
        <v/>
      </c>
      <c r="G19" s="25" t="str">
        <f aca="true">IF(A19="","",IFERROR(AVERAGEIFS(Responses!$O$2:$O$1001,Responses!$H$2:$H$1001,A19,Responses!$B$2:$B$1001,"&gt;="&amp;EDATE(TODAY(),-6)),""))</f>
        <v/>
      </c>
      <c r="H19" s="25" t="str">
        <f aca="true">IF(A19="","",IFERROR(AVERAGEIFS(Responses!$P$2:$P$1001,Responses!$H$2:$H$1001,A19,Responses!$B$2:$B$1001,"&gt;="&amp;EDATE(TODAY(),-6)),""))</f>
        <v/>
      </c>
      <c r="I19" s="27"/>
    </row>
    <row r="20" customFormat="false" ht="15" hidden="false" customHeight="false" outlineLevel="0" collapsed="false">
      <c r="A20" s="24" t="str">
        <f aca="false">IF(Lists!B17="","",Lists!B17)</f>
        <v/>
      </c>
      <c r="B20" s="24" t="str">
        <f aca="false">IF(A20="","",IFERROR(INDEX(Responses!$G$2:$G$1001,MATCH(A20,Responses!$H$2:$H$1001,0)),""))</f>
        <v/>
      </c>
      <c r="C20" s="17" t="str">
        <f aca="true">IF(A20="","",COUNTIFS(Responses!$H$2:$H$1001,A20,Responses!$B$2:$B$1001,"&gt;="&amp;EDATE(TODAY(),-6),Responses!$J$2:$J$1001,"&gt;=0"))</f>
        <v/>
      </c>
      <c r="D20" s="17" t="str">
        <f aca="true">IF(A20="","",COUNTIFS(Responses!$H$2:$H$1001,A20,Responses!$B$2:$B$1001,"&gt;="&amp;EDATE(TODAY(),-6),Responses!$K$2:$K$1001,"Promoter"))</f>
        <v/>
      </c>
      <c r="E20" s="17" t="str">
        <f aca="true">IF(A20="","",COUNTIFS(Responses!$H$2:$H$1001,A20,Responses!$B$2:$B$1001,"&gt;="&amp;EDATE(TODAY(),-6),Responses!$K$2:$K$1001,"Detractor"))</f>
        <v/>
      </c>
      <c r="F20" s="17" t="str">
        <f aca="false">IF(A20="","",IF(C20&lt;30,"n&lt;30",ROUND((D20-E20)/C20*100,0)))</f>
        <v/>
      </c>
      <c r="G20" s="25" t="str">
        <f aca="true">IF(A20="","",IFERROR(AVERAGEIFS(Responses!$O$2:$O$1001,Responses!$H$2:$H$1001,A20,Responses!$B$2:$B$1001,"&gt;="&amp;EDATE(TODAY(),-6)),""))</f>
        <v/>
      </c>
      <c r="H20" s="25" t="str">
        <f aca="true">IF(A20="","",IFERROR(AVERAGEIFS(Responses!$P$2:$P$1001,Responses!$H$2:$H$1001,A20,Responses!$B$2:$B$1001,"&gt;="&amp;EDATE(TODAY(),-6)),""))</f>
        <v/>
      </c>
      <c r="I20" s="27"/>
    </row>
    <row r="21" customFormat="false" ht="15" hidden="false" customHeight="false" outlineLevel="0" collapsed="false">
      <c r="A21" s="24" t="str">
        <f aca="false">IF(Lists!B18="","",Lists!B18)</f>
        <v/>
      </c>
      <c r="B21" s="24" t="str">
        <f aca="false">IF(A21="","",IFERROR(INDEX(Responses!$G$2:$G$1001,MATCH(A21,Responses!$H$2:$H$1001,0)),""))</f>
        <v/>
      </c>
      <c r="C21" s="17" t="str">
        <f aca="true">IF(A21="","",COUNTIFS(Responses!$H$2:$H$1001,A21,Responses!$B$2:$B$1001,"&gt;="&amp;EDATE(TODAY(),-6),Responses!$J$2:$J$1001,"&gt;=0"))</f>
        <v/>
      </c>
      <c r="D21" s="17" t="str">
        <f aca="true">IF(A21="","",COUNTIFS(Responses!$H$2:$H$1001,A21,Responses!$B$2:$B$1001,"&gt;="&amp;EDATE(TODAY(),-6),Responses!$K$2:$K$1001,"Promoter"))</f>
        <v/>
      </c>
      <c r="E21" s="17" t="str">
        <f aca="true">IF(A21="","",COUNTIFS(Responses!$H$2:$H$1001,A21,Responses!$B$2:$B$1001,"&gt;="&amp;EDATE(TODAY(),-6),Responses!$K$2:$K$1001,"Detractor"))</f>
        <v/>
      </c>
      <c r="F21" s="17" t="str">
        <f aca="false">IF(A21="","",IF(C21&lt;30,"n&lt;30",ROUND((D21-E21)/C21*100,0)))</f>
        <v/>
      </c>
      <c r="G21" s="25" t="str">
        <f aca="true">IF(A21="","",IFERROR(AVERAGEIFS(Responses!$O$2:$O$1001,Responses!$H$2:$H$1001,A21,Responses!$B$2:$B$1001,"&gt;="&amp;EDATE(TODAY(),-6)),""))</f>
        <v/>
      </c>
      <c r="H21" s="25" t="str">
        <f aca="true">IF(A21="","",IFERROR(AVERAGEIFS(Responses!$P$2:$P$1001,Responses!$H$2:$H$1001,A21,Responses!$B$2:$B$1001,"&gt;="&amp;EDATE(TODAY(),-6)),""))</f>
        <v/>
      </c>
      <c r="I21" s="27"/>
    </row>
    <row r="22" customFormat="false" ht="15" hidden="false" customHeight="false" outlineLevel="0" collapsed="false">
      <c r="A22" s="24" t="str">
        <f aca="false">IF(Lists!B19="","",Lists!B19)</f>
        <v/>
      </c>
      <c r="B22" s="24" t="str">
        <f aca="false">IF(A22="","",IFERROR(INDEX(Responses!$G$2:$G$1001,MATCH(A22,Responses!$H$2:$H$1001,0)),""))</f>
        <v/>
      </c>
      <c r="C22" s="17" t="str">
        <f aca="true">IF(A22="","",COUNTIFS(Responses!$H$2:$H$1001,A22,Responses!$B$2:$B$1001,"&gt;="&amp;EDATE(TODAY(),-6),Responses!$J$2:$J$1001,"&gt;=0"))</f>
        <v/>
      </c>
      <c r="D22" s="17" t="str">
        <f aca="true">IF(A22="","",COUNTIFS(Responses!$H$2:$H$1001,A22,Responses!$B$2:$B$1001,"&gt;="&amp;EDATE(TODAY(),-6),Responses!$K$2:$K$1001,"Promoter"))</f>
        <v/>
      </c>
      <c r="E22" s="17" t="str">
        <f aca="true">IF(A22="","",COUNTIFS(Responses!$H$2:$H$1001,A22,Responses!$B$2:$B$1001,"&gt;="&amp;EDATE(TODAY(),-6),Responses!$K$2:$K$1001,"Detractor"))</f>
        <v/>
      </c>
      <c r="F22" s="17" t="str">
        <f aca="false">IF(A22="","",IF(C22&lt;30,"n&lt;30",ROUND((D22-E22)/C22*100,0)))</f>
        <v/>
      </c>
      <c r="G22" s="25" t="str">
        <f aca="true">IF(A22="","",IFERROR(AVERAGEIFS(Responses!$O$2:$O$1001,Responses!$H$2:$H$1001,A22,Responses!$B$2:$B$1001,"&gt;="&amp;EDATE(TODAY(),-6)),""))</f>
        <v/>
      </c>
      <c r="H22" s="25" t="str">
        <f aca="true">IF(A22="","",IFERROR(AVERAGEIFS(Responses!$P$2:$P$1001,Responses!$H$2:$H$1001,A22,Responses!$B$2:$B$1001,"&gt;="&amp;EDATE(TODAY(),-6)),""))</f>
        <v/>
      </c>
      <c r="I22" s="27"/>
    </row>
    <row r="23" customFormat="false" ht="15" hidden="false" customHeight="false" outlineLevel="0" collapsed="false">
      <c r="A23" s="24" t="str">
        <f aca="false">IF(Lists!B20="","",Lists!B20)</f>
        <v/>
      </c>
      <c r="B23" s="24" t="str">
        <f aca="false">IF(A23="","",IFERROR(INDEX(Responses!$G$2:$G$1001,MATCH(A23,Responses!$H$2:$H$1001,0)),""))</f>
        <v/>
      </c>
      <c r="C23" s="17" t="str">
        <f aca="true">IF(A23="","",COUNTIFS(Responses!$H$2:$H$1001,A23,Responses!$B$2:$B$1001,"&gt;="&amp;EDATE(TODAY(),-6),Responses!$J$2:$J$1001,"&gt;=0"))</f>
        <v/>
      </c>
      <c r="D23" s="17" t="str">
        <f aca="true">IF(A23="","",COUNTIFS(Responses!$H$2:$H$1001,A23,Responses!$B$2:$B$1001,"&gt;="&amp;EDATE(TODAY(),-6),Responses!$K$2:$K$1001,"Promoter"))</f>
        <v/>
      </c>
      <c r="E23" s="17" t="str">
        <f aca="true">IF(A23="","",COUNTIFS(Responses!$H$2:$H$1001,A23,Responses!$B$2:$B$1001,"&gt;="&amp;EDATE(TODAY(),-6),Responses!$K$2:$K$1001,"Detractor"))</f>
        <v/>
      </c>
      <c r="F23" s="17" t="str">
        <f aca="false">IF(A23="","",IF(C23&lt;30,"n&lt;30",ROUND((D23-E23)/C23*100,0)))</f>
        <v/>
      </c>
      <c r="G23" s="25" t="str">
        <f aca="true">IF(A23="","",IFERROR(AVERAGEIFS(Responses!$O$2:$O$1001,Responses!$H$2:$H$1001,A23,Responses!$B$2:$B$1001,"&gt;="&amp;EDATE(TODAY(),-6)),""))</f>
        <v/>
      </c>
      <c r="H23" s="25" t="str">
        <f aca="true">IF(A23="","",IFERROR(AVERAGEIFS(Responses!$P$2:$P$1001,Responses!$H$2:$H$1001,A23,Responses!$B$2:$B$1001,"&gt;="&amp;EDATE(TODAY(),-6)),""))</f>
        <v/>
      </c>
      <c r="I23" s="27"/>
    </row>
    <row r="24" customFormat="false" ht="15" hidden="false" customHeight="false" outlineLevel="0" collapsed="false">
      <c r="A24" s="24" t="str">
        <f aca="false">IF(Lists!B21="","",Lists!B21)</f>
        <v/>
      </c>
      <c r="B24" s="24" t="str">
        <f aca="false">IF(A24="","",IFERROR(INDEX(Responses!$G$2:$G$1001,MATCH(A24,Responses!$H$2:$H$1001,0)),""))</f>
        <v/>
      </c>
      <c r="C24" s="17" t="str">
        <f aca="true">IF(A24="","",COUNTIFS(Responses!$H$2:$H$1001,A24,Responses!$B$2:$B$1001,"&gt;="&amp;EDATE(TODAY(),-6),Responses!$J$2:$J$1001,"&gt;=0"))</f>
        <v/>
      </c>
      <c r="D24" s="17" t="str">
        <f aca="true">IF(A24="","",COUNTIFS(Responses!$H$2:$H$1001,A24,Responses!$B$2:$B$1001,"&gt;="&amp;EDATE(TODAY(),-6),Responses!$K$2:$K$1001,"Promoter"))</f>
        <v/>
      </c>
      <c r="E24" s="17" t="str">
        <f aca="true">IF(A24="","",COUNTIFS(Responses!$H$2:$H$1001,A24,Responses!$B$2:$B$1001,"&gt;="&amp;EDATE(TODAY(),-6),Responses!$K$2:$K$1001,"Detractor"))</f>
        <v/>
      </c>
      <c r="F24" s="17" t="str">
        <f aca="false">IF(A24="","",IF(C24&lt;30,"n&lt;30",ROUND((D24-E24)/C24*100,0)))</f>
        <v/>
      </c>
      <c r="G24" s="25" t="str">
        <f aca="true">IF(A24="","",IFERROR(AVERAGEIFS(Responses!$O$2:$O$1001,Responses!$H$2:$H$1001,A24,Responses!$B$2:$B$1001,"&gt;="&amp;EDATE(TODAY(),-6)),""))</f>
        <v/>
      </c>
      <c r="H24" s="25" t="str">
        <f aca="true">IF(A24="","",IFERROR(AVERAGEIFS(Responses!$P$2:$P$1001,Responses!$H$2:$H$1001,A24,Responses!$B$2:$B$1001,"&gt;="&amp;EDATE(TODAY(),-6)),""))</f>
        <v/>
      </c>
      <c r="I24" s="27"/>
    </row>
    <row r="25" customFormat="false" ht="15" hidden="false" customHeight="false" outlineLevel="0" collapsed="false">
      <c r="A25" s="24" t="str">
        <f aca="false">IF(Lists!B22="","",Lists!B22)</f>
        <v/>
      </c>
      <c r="B25" s="24" t="str">
        <f aca="false">IF(A25="","",IFERROR(INDEX(Responses!$G$2:$G$1001,MATCH(A25,Responses!$H$2:$H$1001,0)),""))</f>
        <v/>
      </c>
      <c r="C25" s="17" t="str">
        <f aca="true">IF(A25="","",COUNTIFS(Responses!$H$2:$H$1001,A25,Responses!$B$2:$B$1001,"&gt;="&amp;EDATE(TODAY(),-6),Responses!$J$2:$J$1001,"&gt;=0"))</f>
        <v/>
      </c>
      <c r="D25" s="17" t="str">
        <f aca="true">IF(A25="","",COUNTIFS(Responses!$H$2:$H$1001,A25,Responses!$B$2:$B$1001,"&gt;="&amp;EDATE(TODAY(),-6),Responses!$K$2:$K$1001,"Promoter"))</f>
        <v/>
      </c>
      <c r="E25" s="17" t="str">
        <f aca="true">IF(A25="","",COUNTIFS(Responses!$H$2:$H$1001,A25,Responses!$B$2:$B$1001,"&gt;="&amp;EDATE(TODAY(),-6),Responses!$K$2:$K$1001,"Detractor"))</f>
        <v/>
      </c>
      <c r="F25" s="17" t="str">
        <f aca="false">IF(A25="","",IF(C25&lt;30,"n&lt;30",ROUND((D25-E25)/C25*100,0)))</f>
        <v/>
      </c>
      <c r="G25" s="25" t="str">
        <f aca="true">IF(A25="","",IFERROR(AVERAGEIFS(Responses!$O$2:$O$1001,Responses!$H$2:$H$1001,A25,Responses!$B$2:$B$1001,"&gt;="&amp;EDATE(TODAY(),-6)),""))</f>
        <v/>
      </c>
      <c r="H25" s="25" t="str">
        <f aca="true">IF(A25="","",IFERROR(AVERAGEIFS(Responses!$P$2:$P$1001,Responses!$H$2:$H$1001,A25,Responses!$B$2:$B$1001,"&gt;="&amp;EDATE(TODAY(),-6)),""))</f>
        <v/>
      </c>
      <c r="I25" s="27"/>
    </row>
    <row r="26" customFormat="false" ht="15" hidden="false" customHeight="false" outlineLevel="0" collapsed="false">
      <c r="A26" s="24" t="str">
        <f aca="false">IF(Lists!B23="","",Lists!B23)</f>
        <v/>
      </c>
      <c r="B26" s="24" t="str">
        <f aca="false">IF(A26="","",IFERROR(INDEX(Responses!$G$2:$G$1001,MATCH(A26,Responses!$H$2:$H$1001,0)),""))</f>
        <v/>
      </c>
      <c r="C26" s="17" t="str">
        <f aca="true">IF(A26="","",COUNTIFS(Responses!$H$2:$H$1001,A26,Responses!$B$2:$B$1001,"&gt;="&amp;EDATE(TODAY(),-6),Responses!$J$2:$J$1001,"&gt;=0"))</f>
        <v/>
      </c>
      <c r="D26" s="17" t="str">
        <f aca="true">IF(A26="","",COUNTIFS(Responses!$H$2:$H$1001,A26,Responses!$B$2:$B$1001,"&gt;="&amp;EDATE(TODAY(),-6),Responses!$K$2:$K$1001,"Promoter"))</f>
        <v/>
      </c>
      <c r="E26" s="17" t="str">
        <f aca="true">IF(A26="","",COUNTIFS(Responses!$H$2:$H$1001,A26,Responses!$B$2:$B$1001,"&gt;="&amp;EDATE(TODAY(),-6),Responses!$K$2:$K$1001,"Detractor"))</f>
        <v/>
      </c>
      <c r="F26" s="17" t="str">
        <f aca="false">IF(A26="","",IF(C26&lt;30,"n&lt;30",ROUND((D26-E26)/C26*100,0)))</f>
        <v/>
      </c>
      <c r="G26" s="25" t="str">
        <f aca="true">IF(A26="","",IFERROR(AVERAGEIFS(Responses!$O$2:$O$1001,Responses!$H$2:$H$1001,A26,Responses!$B$2:$B$1001,"&gt;="&amp;EDATE(TODAY(),-6)),""))</f>
        <v/>
      </c>
      <c r="H26" s="25" t="str">
        <f aca="true">IF(A26="","",IFERROR(AVERAGEIFS(Responses!$P$2:$P$1001,Responses!$H$2:$H$1001,A26,Responses!$B$2:$B$1001,"&gt;="&amp;EDATE(TODAY(),-6)),""))</f>
        <v/>
      </c>
      <c r="I26" s="27"/>
    </row>
    <row r="27" customFormat="false" ht="15" hidden="false" customHeight="false" outlineLevel="0" collapsed="false">
      <c r="A27" s="24" t="str">
        <f aca="false">IF(Lists!B24="","",Lists!B24)</f>
        <v/>
      </c>
      <c r="B27" s="24" t="str">
        <f aca="false">IF(A27="","",IFERROR(INDEX(Responses!$G$2:$G$1001,MATCH(A27,Responses!$H$2:$H$1001,0)),""))</f>
        <v/>
      </c>
      <c r="C27" s="17" t="str">
        <f aca="true">IF(A27="","",COUNTIFS(Responses!$H$2:$H$1001,A27,Responses!$B$2:$B$1001,"&gt;="&amp;EDATE(TODAY(),-6),Responses!$J$2:$J$1001,"&gt;=0"))</f>
        <v/>
      </c>
      <c r="D27" s="17" t="str">
        <f aca="true">IF(A27="","",COUNTIFS(Responses!$H$2:$H$1001,A27,Responses!$B$2:$B$1001,"&gt;="&amp;EDATE(TODAY(),-6),Responses!$K$2:$K$1001,"Promoter"))</f>
        <v/>
      </c>
      <c r="E27" s="17" t="str">
        <f aca="true">IF(A27="","",COUNTIFS(Responses!$H$2:$H$1001,A27,Responses!$B$2:$B$1001,"&gt;="&amp;EDATE(TODAY(),-6),Responses!$K$2:$K$1001,"Detractor"))</f>
        <v/>
      </c>
      <c r="F27" s="17" t="str">
        <f aca="false">IF(A27="","",IF(C27&lt;30,"n&lt;30",ROUND((D27-E27)/C27*100,0)))</f>
        <v/>
      </c>
      <c r="G27" s="25" t="str">
        <f aca="true">IF(A27="","",IFERROR(AVERAGEIFS(Responses!$O$2:$O$1001,Responses!$H$2:$H$1001,A27,Responses!$B$2:$B$1001,"&gt;="&amp;EDATE(TODAY(),-6)),""))</f>
        <v/>
      </c>
      <c r="H27" s="25" t="str">
        <f aca="true">IF(A27="","",IFERROR(AVERAGEIFS(Responses!$P$2:$P$1001,Responses!$H$2:$H$1001,A27,Responses!$B$2:$B$1001,"&gt;="&amp;EDATE(TODAY(),-6)),""))</f>
        <v/>
      </c>
      <c r="I27" s="27"/>
    </row>
    <row r="28" customFormat="false" ht="15" hidden="false" customHeight="false" outlineLevel="0" collapsed="false">
      <c r="A28" s="24" t="str">
        <f aca="false">IF(Lists!B25="","",Lists!B25)</f>
        <v/>
      </c>
      <c r="B28" s="24" t="str">
        <f aca="false">IF(A28="","",IFERROR(INDEX(Responses!$G$2:$G$1001,MATCH(A28,Responses!$H$2:$H$1001,0)),""))</f>
        <v/>
      </c>
      <c r="C28" s="17" t="str">
        <f aca="true">IF(A28="","",COUNTIFS(Responses!$H$2:$H$1001,A28,Responses!$B$2:$B$1001,"&gt;="&amp;EDATE(TODAY(),-6),Responses!$J$2:$J$1001,"&gt;=0"))</f>
        <v/>
      </c>
      <c r="D28" s="17" t="str">
        <f aca="true">IF(A28="","",COUNTIFS(Responses!$H$2:$H$1001,A28,Responses!$B$2:$B$1001,"&gt;="&amp;EDATE(TODAY(),-6),Responses!$K$2:$K$1001,"Promoter"))</f>
        <v/>
      </c>
      <c r="E28" s="17" t="str">
        <f aca="true">IF(A28="","",COUNTIFS(Responses!$H$2:$H$1001,A28,Responses!$B$2:$B$1001,"&gt;="&amp;EDATE(TODAY(),-6),Responses!$K$2:$K$1001,"Detractor"))</f>
        <v/>
      </c>
      <c r="F28" s="17" t="str">
        <f aca="false">IF(A28="","",IF(C28&lt;30,"n&lt;30",ROUND((D28-E28)/C28*100,0)))</f>
        <v/>
      </c>
      <c r="G28" s="25" t="str">
        <f aca="true">IF(A28="","",IFERROR(AVERAGEIFS(Responses!$O$2:$O$1001,Responses!$H$2:$H$1001,A28,Responses!$B$2:$B$1001,"&gt;="&amp;EDATE(TODAY(),-6)),""))</f>
        <v/>
      </c>
      <c r="H28" s="25" t="str">
        <f aca="true">IF(A28="","",IFERROR(AVERAGEIFS(Responses!$P$2:$P$1001,Responses!$H$2:$H$1001,A28,Responses!$B$2:$B$1001,"&gt;="&amp;EDATE(TODAY(),-6)),""))</f>
        <v/>
      </c>
      <c r="I28" s="27"/>
    </row>
    <row r="29" customFormat="false" ht="15" hidden="false" customHeight="false" outlineLevel="0" collapsed="false">
      <c r="A29" s="24" t="str">
        <f aca="false">IF(Lists!B26="","",Lists!B26)</f>
        <v/>
      </c>
      <c r="B29" s="24" t="str">
        <f aca="false">IF(A29="","",IFERROR(INDEX(Responses!$G$2:$G$1001,MATCH(A29,Responses!$H$2:$H$1001,0)),""))</f>
        <v/>
      </c>
      <c r="C29" s="17" t="str">
        <f aca="true">IF(A29="","",COUNTIFS(Responses!$H$2:$H$1001,A29,Responses!$B$2:$B$1001,"&gt;="&amp;EDATE(TODAY(),-6),Responses!$J$2:$J$1001,"&gt;=0"))</f>
        <v/>
      </c>
      <c r="D29" s="17" t="str">
        <f aca="true">IF(A29="","",COUNTIFS(Responses!$H$2:$H$1001,A29,Responses!$B$2:$B$1001,"&gt;="&amp;EDATE(TODAY(),-6),Responses!$K$2:$K$1001,"Promoter"))</f>
        <v/>
      </c>
      <c r="E29" s="17" t="str">
        <f aca="true">IF(A29="","",COUNTIFS(Responses!$H$2:$H$1001,A29,Responses!$B$2:$B$1001,"&gt;="&amp;EDATE(TODAY(),-6),Responses!$K$2:$K$1001,"Detractor"))</f>
        <v/>
      </c>
      <c r="F29" s="17" t="str">
        <f aca="false">IF(A29="","",IF(C29&lt;30,"n&lt;30",ROUND((D29-E29)/C29*100,0)))</f>
        <v/>
      </c>
      <c r="G29" s="25" t="str">
        <f aca="true">IF(A29="","",IFERROR(AVERAGEIFS(Responses!$O$2:$O$1001,Responses!$H$2:$H$1001,A29,Responses!$B$2:$B$1001,"&gt;="&amp;EDATE(TODAY(),-6)),""))</f>
        <v/>
      </c>
      <c r="H29" s="25" t="str">
        <f aca="true">IF(A29="","",IFERROR(AVERAGEIFS(Responses!$P$2:$P$1001,Responses!$H$2:$H$1001,A29,Responses!$B$2:$B$1001,"&gt;="&amp;EDATE(TODAY(),-6)),""))</f>
        <v/>
      </c>
      <c r="I29" s="27"/>
    </row>
    <row r="30" customFormat="false" ht="15" hidden="false" customHeight="false" outlineLevel="0" collapsed="false">
      <c r="A30" s="24" t="str">
        <f aca="false">IF(Lists!B27="","",Lists!B27)</f>
        <v/>
      </c>
      <c r="B30" s="24" t="str">
        <f aca="false">IF(A30="","",IFERROR(INDEX(Responses!$G$2:$G$1001,MATCH(A30,Responses!$H$2:$H$1001,0)),""))</f>
        <v/>
      </c>
      <c r="C30" s="17" t="str">
        <f aca="true">IF(A30="","",COUNTIFS(Responses!$H$2:$H$1001,A30,Responses!$B$2:$B$1001,"&gt;="&amp;EDATE(TODAY(),-6),Responses!$J$2:$J$1001,"&gt;=0"))</f>
        <v/>
      </c>
      <c r="D30" s="17" t="str">
        <f aca="true">IF(A30="","",COUNTIFS(Responses!$H$2:$H$1001,A30,Responses!$B$2:$B$1001,"&gt;="&amp;EDATE(TODAY(),-6),Responses!$K$2:$K$1001,"Promoter"))</f>
        <v/>
      </c>
      <c r="E30" s="17" t="str">
        <f aca="true">IF(A30="","",COUNTIFS(Responses!$H$2:$H$1001,A30,Responses!$B$2:$B$1001,"&gt;="&amp;EDATE(TODAY(),-6),Responses!$K$2:$K$1001,"Detractor"))</f>
        <v/>
      </c>
      <c r="F30" s="17" t="str">
        <f aca="false">IF(A30="","",IF(C30&lt;30,"n&lt;30",ROUND((D30-E30)/C30*100,0)))</f>
        <v/>
      </c>
      <c r="G30" s="25" t="str">
        <f aca="true">IF(A30="","",IFERROR(AVERAGEIFS(Responses!$O$2:$O$1001,Responses!$H$2:$H$1001,A30,Responses!$B$2:$B$1001,"&gt;="&amp;EDATE(TODAY(),-6)),""))</f>
        <v/>
      </c>
      <c r="H30" s="25" t="str">
        <f aca="true">IF(A30="","",IFERROR(AVERAGEIFS(Responses!$P$2:$P$1001,Responses!$H$2:$H$1001,A30,Responses!$B$2:$B$1001,"&gt;="&amp;EDATE(TODAY(),-6)),""))</f>
        <v/>
      </c>
      <c r="I30" s="27"/>
    </row>
    <row r="31" customFormat="false" ht="15" hidden="false" customHeight="false" outlineLevel="0" collapsed="false">
      <c r="A31" s="24" t="str">
        <f aca="false">IF(Lists!B28="","",Lists!B28)</f>
        <v/>
      </c>
      <c r="B31" s="24" t="str">
        <f aca="false">IF(A31="","",IFERROR(INDEX(Responses!$G$2:$G$1001,MATCH(A31,Responses!$H$2:$H$1001,0)),""))</f>
        <v/>
      </c>
      <c r="C31" s="17" t="str">
        <f aca="true">IF(A31="","",COUNTIFS(Responses!$H$2:$H$1001,A31,Responses!$B$2:$B$1001,"&gt;="&amp;EDATE(TODAY(),-6),Responses!$J$2:$J$1001,"&gt;=0"))</f>
        <v/>
      </c>
      <c r="D31" s="17" t="str">
        <f aca="true">IF(A31="","",COUNTIFS(Responses!$H$2:$H$1001,A31,Responses!$B$2:$B$1001,"&gt;="&amp;EDATE(TODAY(),-6),Responses!$K$2:$K$1001,"Promoter"))</f>
        <v/>
      </c>
      <c r="E31" s="17" t="str">
        <f aca="true">IF(A31="","",COUNTIFS(Responses!$H$2:$H$1001,A31,Responses!$B$2:$B$1001,"&gt;="&amp;EDATE(TODAY(),-6),Responses!$K$2:$K$1001,"Detractor"))</f>
        <v/>
      </c>
      <c r="F31" s="17" t="str">
        <f aca="false">IF(A31="","",IF(C31&lt;30,"n&lt;30",ROUND((D31-E31)/C31*100,0)))</f>
        <v/>
      </c>
      <c r="G31" s="25" t="str">
        <f aca="true">IF(A31="","",IFERROR(AVERAGEIFS(Responses!$O$2:$O$1001,Responses!$H$2:$H$1001,A31,Responses!$B$2:$B$1001,"&gt;="&amp;EDATE(TODAY(),-6)),""))</f>
        <v/>
      </c>
      <c r="H31" s="25" t="str">
        <f aca="true">IF(A31="","",IFERROR(AVERAGEIFS(Responses!$P$2:$P$1001,Responses!$H$2:$H$1001,A31,Responses!$B$2:$B$1001,"&gt;="&amp;EDATE(TODAY(),-6)),""))</f>
        <v/>
      </c>
      <c r="I31" s="27"/>
    </row>
    <row r="32" customFormat="false" ht="15" hidden="false" customHeight="false" outlineLevel="0" collapsed="false">
      <c r="A32" s="24" t="str">
        <f aca="false">IF(Lists!B29="","",Lists!B29)</f>
        <v/>
      </c>
      <c r="B32" s="24" t="str">
        <f aca="false">IF(A32="","",IFERROR(INDEX(Responses!$G$2:$G$1001,MATCH(A32,Responses!$H$2:$H$1001,0)),""))</f>
        <v/>
      </c>
      <c r="C32" s="17" t="str">
        <f aca="true">IF(A32="","",COUNTIFS(Responses!$H$2:$H$1001,A32,Responses!$B$2:$B$1001,"&gt;="&amp;EDATE(TODAY(),-6),Responses!$J$2:$J$1001,"&gt;=0"))</f>
        <v/>
      </c>
      <c r="D32" s="17" t="str">
        <f aca="true">IF(A32="","",COUNTIFS(Responses!$H$2:$H$1001,A32,Responses!$B$2:$B$1001,"&gt;="&amp;EDATE(TODAY(),-6),Responses!$K$2:$K$1001,"Promoter"))</f>
        <v/>
      </c>
      <c r="E32" s="17" t="str">
        <f aca="true">IF(A32="","",COUNTIFS(Responses!$H$2:$H$1001,A32,Responses!$B$2:$B$1001,"&gt;="&amp;EDATE(TODAY(),-6),Responses!$K$2:$K$1001,"Detractor"))</f>
        <v/>
      </c>
      <c r="F32" s="17" t="str">
        <f aca="false">IF(A32="","",IF(C32&lt;30,"n&lt;30",ROUND((D32-E32)/C32*100,0)))</f>
        <v/>
      </c>
      <c r="G32" s="25" t="str">
        <f aca="true">IF(A32="","",IFERROR(AVERAGEIFS(Responses!$O$2:$O$1001,Responses!$H$2:$H$1001,A32,Responses!$B$2:$B$1001,"&gt;="&amp;EDATE(TODAY(),-6)),""))</f>
        <v/>
      </c>
      <c r="H32" s="25" t="str">
        <f aca="true">IF(A32="","",IFERROR(AVERAGEIFS(Responses!$P$2:$P$1001,Responses!$H$2:$H$1001,A32,Responses!$B$2:$B$1001,"&gt;="&amp;EDATE(TODAY(),-6)),""))</f>
        <v/>
      </c>
      <c r="I32" s="27"/>
    </row>
    <row r="33" customFormat="false" ht="15" hidden="false" customHeight="false" outlineLevel="0" collapsed="false">
      <c r="A33" s="24" t="str">
        <f aca="false">IF(Lists!B30="","",Lists!B30)</f>
        <v/>
      </c>
      <c r="B33" s="24" t="str">
        <f aca="false">IF(A33="","",IFERROR(INDEX(Responses!$G$2:$G$1001,MATCH(A33,Responses!$H$2:$H$1001,0)),""))</f>
        <v/>
      </c>
      <c r="C33" s="17" t="str">
        <f aca="true">IF(A33="","",COUNTIFS(Responses!$H$2:$H$1001,A33,Responses!$B$2:$B$1001,"&gt;="&amp;EDATE(TODAY(),-6),Responses!$J$2:$J$1001,"&gt;=0"))</f>
        <v/>
      </c>
      <c r="D33" s="17" t="str">
        <f aca="true">IF(A33="","",COUNTIFS(Responses!$H$2:$H$1001,A33,Responses!$B$2:$B$1001,"&gt;="&amp;EDATE(TODAY(),-6),Responses!$K$2:$K$1001,"Promoter"))</f>
        <v/>
      </c>
      <c r="E33" s="17" t="str">
        <f aca="true">IF(A33="","",COUNTIFS(Responses!$H$2:$H$1001,A33,Responses!$B$2:$B$1001,"&gt;="&amp;EDATE(TODAY(),-6),Responses!$K$2:$K$1001,"Detractor"))</f>
        <v/>
      </c>
      <c r="F33" s="17" t="str">
        <f aca="false">IF(A33="","",IF(C33&lt;30,"n&lt;30",ROUND((D33-E33)/C33*100,0)))</f>
        <v/>
      </c>
      <c r="G33" s="25" t="str">
        <f aca="true">IF(A33="","",IFERROR(AVERAGEIFS(Responses!$O$2:$O$1001,Responses!$H$2:$H$1001,A33,Responses!$B$2:$B$1001,"&gt;="&amp;EDATE(TODAY(),-6)),""))</f>
        <v/>
      </c>
      <c r="H33" s="25" t="str">
        <f aca="true">IF(A33="","",IFERROR(AVERAGEIFS(Responses!$P$2:$P$1001,Responses!$H$2:$H$1001,A33,Responses!$B$2:$B$1001,"&gt;="&amp;EDATE(TODAY(),-6)),""))</f>
        <v/>
      </c>
      <c r="I33" s="27"/>
    </row>
    <row r="34" customFormat="false" ht="15" hidden="false" customHeight="false" outlineLevel="0" collapsed="false">
      <c r="A34" s="24" t="str">
        <f aca="false">IF(Lists!B31="","",Lists!B31)</f>
        <v/>
      </c>
      <c r="B34" s="24" t="str">
        <f aca="false">IF(A34="","",IFERROR(INDEX(Responses!$G$2:$G$1001,MATCH(A34,Responses!$H$2:$H$1001,0)),""))</f>
        <v/>
      </c>
      <c r="C34" s="17" t="str">
        <f aca="true">IF(A34="","",COUNTIFS(Responses!$H$2:$H$1001,A34,Responses!$B$2:$B$1001,"&gt;="&amp;EDATE(TODAY(),-6),Responses!$J$2:$J$1001,"&gt;=0"))</f>
        <v/>
      </c>
      <c r="D34" s="17" t="str">
        <f aca="true">IF(A34="","",COUNTIFS(Responses!$H$2:$H$1001,A34,Responses!$B$2:$B$1001,"&gt;="&amp;EDATE(TODAY(),-6),Responses!$K$2:$K$1001,"Promoter"))</f>
        <v/>
      </c>
      <c r="E34" s="17" t="str">
        <f aca="true">IF(A34="","",COUNTIFS(Responses!$H$2:$H$1001,A34,Responses!$B$2:$B$1001,"&gt;="&amp;EDATE(TODAY(),-6),Responses!$K$2:$K$1001,"Detractor"))</f>
        <v/>
      </c>
      <c r="F34" s="17" t="str">
        <f aca="false">IF(A34="","",IF(C34&lt;30,"n&lt;30",ROUND((D34-E34)/C34*100,0)))</f>
        <v/>
      </c>
      <c r="G34" s="25" t="str">
        <f aca="true">IF(A34="","",IFERROR(AVERAGEIFS(Responses!$O$2:$O$1001,Responses!$H$2:$H$1001,A34,Responses!$B$2:$B$1001,"&gt;="&amp;EDATE(TODAY(),-6)),""))</f>
        <v/>
      </c>
      <c r="H34" s="25" t="str">
        <f aca="true">IF(A34="","",IFERROR(AVERAGEIFS(Responses!$P$2:$P$1001,Responses!$H$2:$H$1001,A34,Responses!$B$2:$B$1001,"&gt;="&amp;EDATE(TODAY(),-6)),""))</f>
        <v/>
      </c>
      <c r="I34" s="27"/>
    </row>
    <row r="35" customFormat="false" ht="15" hidden="false" customHeight="false" outlineLevel="0" collapsed="false">
      <c r="A35" s="24" t="str">
        <f aca="false">IF(Lists!B32="","",Lists!B32)</f>
        <v/>
      </c>
      <c r="B35" s="24" t="str">
        <f aca="false">IF(A35="","",IFERROR(INDEX(Responses!$G$2:$G$1001,MATCH(A35,Responses!$H$2:$H$1001,0)),""))</f>
        <v/>
      </c>
      <c r="C35" s="17" t="str">
        <f aca="true">IF(A35="","",COUNTIFS(Responses!$H$2:$H$1001,A35,Responses!$B$2:$B$1001,"&gt;="&amp;EDATE(TODAY(),-6),Responses!$J$2:$J$1001,"&gt;=0"))</f>
        <v/>
      </c>
      <c r="D35" s="17" t="str">
        <f aca="true">IF(A35="","",COUNTIFS(Responses!$H$2:$H$1001,A35,Responses!$B$2:$B$1001,"&gt;="&amp;EDATE(TODAY(),-6),Responses!$K$2:$K$1001,"Promoter"))</f>
        <v/>
      </c>
      <c r="E35" s="17" t="str">
        <f aca="true">IF(A35="","",COUNTIFS(Responses!$H$2:$H$1001,A35,Responses!$B$2:$B$1001,"&gt;="&amp;EDATE(TODAY(),-6),Responses!$K$2:$K$1001,"Detractor"))</f>
        <v/>
      </c>
      <c r="F35" s="17" t="str">
        <f aca="false">IF(A35="","",IF(C35&lt;30,"n&lt;30",ROUND((D35-E35)/C35*100,0)))</f>
        <v/>
      </c>
      <c r="G35" s="25" t="str">
        <f aca="true">IF(A35="","",IFERROR(AVERAGEIFS(Responses!$O$2:$O$1001,Responses!$H$2:$H$1001,A35,Responses!$B$2:$B$1001,"&gt;="&amp;EDATE(TODAY(),-6)),""))</f>
        <v/>
      </c>
      <c r="H35" s="25" t="str">
        <f aca="true">IF(A35="","",IFERROR(AVERAGEIFS(Responses!$P$2:$P$1001,Responses!$H$2:$H$1001,A35,Responses!$B$2:$B$1001,"&gt;="&amp;EDATE(TODAY(),-6)),""))</f>
        <v/>
      </c>
      <c r="I35" s="27"/>
    </row>
    <row r="36" customFormat="false" ht="15" hidden="false" customHeight="false" outlineLevel="0" collapsed="false">
      <c r="A36" s="24" t="str">
        <f aca="false">IF(Lists!B33="","",Lists!B33)</f>
        <v/>
      </c>
      <c r="B36" s="24" t="str">
        <f aca="false">IF(A36="","",IFERROR(INDEX(Responses!$G$2:$G$1001,MATCH(A36,Responses!$H$2:$H$1001,0)),""))</f>
        <v/>
      </c>
      <c r="C36" s="17" t="str">
        <f aca="true">IF(A36="","",COUNTIFS(Responses!$H$2:$H$1001,A36,Responses!$B$2:$B$1001,"&gt;="&amp;EDATE(TODAY(),-6),Responses!$J$2:$J$1001,"&gt;=0"))</f>
        <v/>
      </c>
      <c r="D36" s="17" t="str">
        <f aca="true">IF(A36="","",COUNTIFS(Responses!$H$2:$H$1001,A36,Responses!$B$2:$B$1001,"&gt;="&amp;EDATE(TODAY(),-6),Responses!$K$2:$K$1001,"Promoter"))</f>
        <v/>
      </c>
      <c r="E36" s="17" t="str">
        <f aca="true">IF(A36="","",COUNTIFS(Responses!$H$2:$H$1001,A36,Responses!$B$2:$B$1001,"&gt;="&amp;EDATE(TODAY(),-6),Responses!$K$2:$K$1001,"Detractor"))</f>
        <v/>
      </c>
      <c r="F36" s="17" t="str">
        <f aca="false">IF(A36="","",IF(C36&lt;30,"n&lt;30",ROUND((D36-E36)/C36*100,0)))</f>
        <v/>
      </c>
      <c r="G36" s="25" t="str">
        <f aca="true">IF(A36="","",IFERROR(AVERAGEIFS(Responses!$O$2:$O$1001,Responses!$H$2:$H$1001,A36,Responses!$B$2:$B$1001,"&gt;="&amp;EDATE(TODAY(),-6)),""))</f>
        <v/>
      </c>
      <c r="H36" s="25" t="str">
        <f aca="true">IF(A36="","",IFERROR(AVERAGEIFS(Responses!$P$2:$P$1001,Responses!$H$2:$H$1001,A36,Responses!$B$2:$B$1001,"&gt;="&amp;EDATE(TODAY(),-6)),""))</f>
        <v/>
      </c>
      <c r="I36" s="27"/>
    </row>
    <row r="37" customFormat="false" ht="15" hidden="false" customHeight="false" outlineLevel="0" collapsed="false">
      <c r="A37" s="24" t="str">
        <f aca="false">IF(Lists!B34="","",Lists!B34)</f>
        <v/>
      </c>
      <c r="B37" s="24" t="str">
        <f aca="false">IF(A37="","",IFERROR(INDEX(Responses!$G$2:$G$1001,MATCH(A37,Responses!$H$2:$H$1001,0)),""))</f>
        <v/>
      </c>
      <c r="C37" s="17" t="str">
        <f aca="true">IF(A37="","",COUNTIFS(Responses!$H$2:$H$1001,A37,Responses!$B$2:$B$1001,"&gt;="&amp;EDATE(TODAY(),-6),Responses!$J$2:$J$1001,"&gt;=0"))</f>
        <v/>
      </c>
      <c r="D37" s="17" t="str">
        <f aca="true">IF(A37="","",COUNTIFS(Responses!$H$2:$H$1001,A37,Responses!$B$2:$B$1001,"&gt;="&amp;EDATE(TODAY(),-6),Responses!$K$2:$K$1001,"Promoter"))</f>
        <v/>
      </c>
      <c r="E37" s="17" t="str">
        <f aca="true">IF(A37="","",COUNTIFS(Responses!$H$2:$H$1001,A37,Responses!$B$2:$B$1001,"&gt;="&amp;EDATE(TODAY(),-6),Responses!$K$2:$K$1001,"Detractor"))</f>
        <v/>
      </c>
      <c r="F37" s="17" t="str">
        <f aca="false">IF(A37="","",IF(C37&lt;30,"n&lt;30",ROUND((D37-E37)/C37*100,0)))</f>
        <v/>
      </c>
      <c r="G37" s="25" t="str">
        <f aca="true">IF(A37="","",IFERROR(AVERAGEIFS(Responses!$O$2:$O$1001,Responses!$H$2:$H$1001,A37,Responses!$B$2:$B$1001,"&gt;="&amp;EDATE(TODAY(),-6)),""))</f>
        <v/>
      </c>
      <c r="H37" s="25" t="str">
        <f aca="true">IF(A37="","",IFERROR(AVERAGEIFS(Responses!$P$2:$P$1001,Responses!$H$2:$H$1001,A37,Responses!$B$2:$B$1001,"&gt;="&amp;EDATE(TODAY(),-6)),""))</f>
        <v/>
      </c>
      <c r="I37" s="27"/>
    </row>
    <row r="38" customFormat="false" ht="15" hidden="false" customHeight="false" outlineLevel="0" collapsed="false">
      <c r="A38" s="24" t="str">
        <f aca="false">IF(Lists!B35="","",Lists!B35)</f>
        <v/>
      </c>
      <c r="B38" s="24" t="str">
        <f aca="false">IF(A38="","",IFERROR(INDEX(Responses!$G$2:$G$1001,MATCH(A38,Responses!$H$2:$H$1001,0)),""))</f>
        <v/>
      </c>
      <c r="C38" s="17" t="str">
        <f aca="true">IF(A38="","",COUNTIFS(Responses!$H$2:$H$1001,A38,Responses!$B$2:$B$1001,"&gt;="&amp;EDATE(TODAY(),-6),Responses!$J$2:$J$1001,"&gt;=0"))</f>
        <v/>
      </c>
      <c r="D38" s="17" t="str">
        <f aca="true">IF(A38="","",COUNTIFS(Responses!$H$2:$H$1001,A38,Responses!$B$2:$B$1001,"&gt;="&amp;EDATE(TODAY(),-6),Responses!$K$2:$K$1001,"Promoter"))</f>
        <v/>
      </c>
      <c r="E38" s="17" t="str">
        <f aca="true">IF(A38="","",COUNTIFS(Responses!$H$2:$H$1001,A38,Responses!$B$2:$B$1001,"&gt;="&amp;EDATE(TODAY(),-6),Responses!$K$2:$K$1001,"Detractor"))</f>
        <v/>
      </c>
      <c r="F38" s="17" t="str">
        <f aca="false">IF(A38="","",IF(C38&lt;30,"n&lt;30",ROUND((D38-E38)/C38*100,0)))</f>
        <v/>
      </c>
      <c r="G38" s="25" t="str">
        <f aca="true">IF(A38="","",IFERROR(AVERAGEIFS(Responses!$O$2:$O$1001,Responses!$H$2:$H$1001,A38,Responses!$B$2:$B$1001,"&gt;="&amp;EDATE(TODAY(),-6)),""))</f>
        <v/>
      </c>
      <c r="H38" s="25" t="str">
        <f aca="true">IF(A38="","",IFERROR(AVERAGEIFS(Responses!$P$2:$P$1001,Responses!$H$2:$H$1001,A38,Responses!$B$2:$B$1001,"&gt;="&amp;EDATE(TODAY(),-6)),""))</f>
        <v/>
      </c>
      <c r="I38" s="27"/>
    </row>
    <row r="39" customFormat="false" ht="15" hidden="false" customHeight="false" outlineLevel="0" collapsed="false">
      <c r="A39" s="24" t="str">
        <f aca="false">IF(Lists!B36="","",Lists!B36)</f>
        <v/>
      </c>
      <c r="B39" s="24" t="str">
        <f aca="false">IF(A39="","",IFERROR(INDEX(Responses!$G$2:$G$1001,MATCH(A39,Responses!$H$2:$H$1001,0)),""))</f>
        <v/>
      </c>
      <c r="C39" s="17" t="str">
        <f aca="true">IF(A39="","",COUNTIFS(Responses!$H$2:$H$1001,A39,Responses!$B$2:$B$1001,"&gt;="&amp;EDATE(TODAY(),-6),Responses!$J$2:$J$1001,"&gt;=0"))</f>
        <v/>
      </c>
      <c r="D39" s="17" t="str">
        <f aca="true">IF(A39="","",COUNTIFS(Responses!$H$2:$H$1001,A39,Responses!$B$2:$B$1001,"&gt;="&amp;EDATE(TODAY(),-6),Responses!$K$2:$K$1001,"Promoter"))</f>
        <v/>
      </c>
      <c r="E39" s="17" t="str">
        <f aca="true">IF(A39="","",COUNTIFS(Responses!$H$2:$H$1001,A39,Responses!$B$2:$B$1001,"&gt;="&amp;EDATE(TODAY(),-6),Responses!$K$2:$K$1001,"Detractor"))</f>
        <v/>
      </c>
      <c r="F39" s="17" t="str">
        <f aca="false">IF(A39="","",IF(C39&lt;30,"n&lt;30",ROUND((D39-E39)/C39*100,0)))</f>
        <v/>
      </c>
      <c r="G39" s="25" t="str">
        <f aca="true">IF(A39="","",IFERROR(AVERAGEIFS(Responses!$O$2:$O$1001,Responses!$H$2:$H$1001,A39,Responses!$B$2:$B$1001,"&gt;="&amp;EDATE(TODAY(),-6)),""))</f>
        <v/>
      </c>
      <c r="H39" s="25" t="str">
        <f aca="true">IF(A39="","",IFERROR(AVERAGEIFS(Responses!$P$2:$P$1001,Responses!$H$2:$H$1001,A39,Responses!$B$2:$B$1001,"&gt;="&amp;EDATE(TODAY(),-6)),""))</f>
        <v/>
      </c>
      <c r="I39" s="27"/>
    </row>
    <row r="40" customFormat="false" ht="15" hidden="false" customHeight="false" outlineLevel="0" collapsed="false">
      <c r="A40" s="24" t="str">
        <f aca="false">IF(Lists!B37="","",Lists!B37)</f>
        <v/>
      </c>
      <c r="B40" s="24" t="str">
        <f aca="false">IF(A40="","",IFERROR(INDEX(Responses!$G$2:$G$1001,MATCH(A40,Responses!$H$2:$H$1001,0)),""))</f>
        <v/>
      </c>
      <c r="C40" s="17" t="str">
        <f aca="true">IF(A40="","",COUNTIFS(Responses!$H$2:$H$1001,A40,Responses!$B$2:$B$1001,"&gt;="&amp;EDATE(TODAY(),-6),Responses!$J$2:$J$1001,"&gt;=0"))</f>
        <v/>
      </c>
      <c r="D40" s="17" t="str">
        <f aca="true">IF(A40="","",COUNTIFS(Responses!$H$2:$H$1001,A40,Responses!$B$2:$B$1001,"&gt;="&amp;EDATE(TODAY(),-6),Responses!$K$2:$K$1001,"Promoter"))</f>
        <v/>
      </c>
      <c r="E40" s="17" t="str">
        <f aca="true">IF(A40="","",COUNTIFS(Responses!$H$2:$H$1001,A40,Responses!$B$2:$B$1001,"&gt;="&amp;EDATE(TODAY(),-6),Responses!$K$2:$K$1001,"Detractor"))</f>
        <v/>
      </c>
      <c r="F40" s="17" t="str">
        <f aca="false">IF(A40="","",IF(C40&lt;30,"n&lt;30",ROUND((D40-E40)/C40*100,0)))</f>
        <v/>
      </c>
      <c r="G40" s="25" t="str">
        <f aca="true">IF(A40="","",IFERROR(AVERAGEIFS(Responses!$O$2:$O$1001,Responses!$H$2:$H$1001,A40,Responses!$B$2:$B$1001,"&gt;="&amp;EDATE(TODAY(),-6)),""))</f>
        <v/>
      </c>
      <c r="H40" s="25" t="str">
        <f aca="true">IF(A40="","",IFERROR(AVERAGEIFS(Responses!$P$2:$P$1001,Responses!$H$2:$H$1001,A40,Responses!$B$2:$B$1001,"&gt;="&amp;EDATE(TODAY(),-6)),""))</f>
        <v/>
      </c>
      <c r="I40" s="27"/>
    </row>
    <row r="41" customFormat="false" ht="15" hidden="false" customHeight="false" outlineLevel="0" collapsed="false">
      <c r="A41" s="24" t="str">
        <f aca="false">IF(Lists!B38="","",Lists!B38)</f>
        <v/>
      </c>
      <c r="B41" s="24" t="str">
        <f aca="false">IF(A41="","",IFERROR(INDEX(Responses!$G$2:$G$1001,MATCH(A41,Responses!$H$2:$H$1001,0)),""))</f>
        <v/>
      </c>
      <c r="C41" s="17" t="str">
        <f aca="true">IF(A41="","",COUNTIFS(Responses!$H$2:$H$1001,A41,Responses!$B$2:$B$1001,"&gt;="&amp;EDATE(TODAY(),-6),Responses!$J$2:$J$1001,"&gt;=0"))</f>
        <v/>
      </c>
      <c r="D41" s="17" t="str">
        <f aca="true">IF(A41="","",COUNTIFS(Responses!$H$2:$H$1001,A41,Responses!$B$2:$B$1001,"&gt;="&amp;EDATE(TODAY(),-6),Responses!$K$2:$K$1001,"Promoter"))</f>
        <v/>
      </c>
      <c r="E41" s="17" t="str">
        <f aca="true">IF(A41="","",COUNTIFS(Responses!$H$2:$H$1001,A41,Responses!$B$2:$B$1001,"&gt;="&amp;EDATE(TODAY(),-6),Responses!$K$2:$K$1001,"Detractor"))</f>
        <v/>
      </c>
      <c r="F41" s="17" t="str">
        <f aca="false">IF(A41="","",IF(C41&lt;30,"n&lt;30",ROUND((D41-E41)/C41*100,0)))</f>
        <v/>
      </c>
      <c r="G41" s="25" t="str">
        <f aca="true">IF(A41="","",IFERROR(AVERAGEIFS(Responses!$O$2:$O$1001,Responses!$H$2:$H$1001,A41,Responses!$B$2:$B$1001,"&gt;="&amp;EDATE(TODAY(),-6)),""))</f>
        <v/>
      </c>
      <c r="H41" s="25" t="str">
        <f aca="true">IF(A41="","",IFERROR(AVERAGEIFS(Responses!$P$2:$P$1001,Responses!$H$2:$H$1001,A41,Responses!$B$2:$B$1001,"&gt;="&amp;EDATE(TODAY(),-6)),""))</f>
        <v/>
      </c>
      <c r="I41" s="27"/>
    </row>
    <row r="42" customFormat="false" ht="15" hidden="false" customHeight="false" outlineLevel="0" collapsed="false">
      <c r="A42" s="24" t="str">
        <f aca="false">IF(Lists!B39="","",Lists!B39)</f>
        <v/>
      </c>
      <c r="B42" s="24" t="str">
        <f aca="false">IF(A42="","",IFERROR(INDEX(Responses!$G$2:$G$1001,MATCH(A42,Responses!$H$2:$H$1001,0)),""))</f>
        <v/>
      </c>
      <c r="C42" s="17" t="str">
        <f aca="true">IF(A42="","",COUNTIFS(Responses!$H$2:$H$1001,A42,Responses!$B$2:$B$1001,"&gt;="&amp;EDATE(TODAY(),-6),Responses!$J$2:$J$1001,"&gt;=0"))</f>
        <v/>
      </c>
      <c r="D42" s="17" t="str">
        <f aca="true">IF(A42="","",COUNTIFS(Responses!$H$2:$H$1001,A42,Responses!$B$2:$B$1001,"&gt;="&amp;EDATE(TODAY(),-6),Responses!$K$2:$K$1001,"Promoter"))</f>
        <v/>
      </c>
      <c r="E42" s="17" t="str">
        <f aca="true">IF(A42="","",COUNTIFS(Responses!$H$2:$H$1001,A42,Responses!$B$2:$B$1001,"&gt;="&amp;EDATE(TODAY(),-6),Responses!$K$2:$K$1001,"Detractor"))</f>
        <v/>
      </c>
      <c r="F42" s="17" t="str">
        <f aca="false">IF(A42="","",IF(C42&lt;30,"n&lt;30",ROUND((D42-E42)/C42*100,0)))</f>
        <v/>
      </c>
      <c r="G42" s="25" t="str">
        <f aca="true">IF(A42="","",IFERROR(AVERAGEIFS(Responses!$O$2:$O$1001,Responses!$H$2:$H$1001,A42,Responses!$B$2:$B$1001,"&gt;="&amp;EDATE(TODAY(),-6)),""))</f>
        <v/>
      </c>
      <c r="H42" s="25" t="str">
        <f aca="true">IF(A42="","",IFERROR(AVERAGEIFS(Responses!$P$2:$P$1001,Responses!$H$2:$H$1001,A42,Responses!$B$2:$B$1001,"&gt;="&amp;EDATE(TODAY(),-6)),""))</f>
        <v/>
      </c>
      <c r="I42" s="27"/>
    </row>
    <row r="43" customFormat="false" ht="15" hidden="false" customHeight="false" outlineLevel="0" collapsed="false">
      <c r="A43" s="24" t="str">
        <f aca="false">IF(Lists!B40="","",Lists!B40)</f>
        <v/>
      </c>
      <c r="B43" s="24" t="str">
        <f aca="false">IF(A43="","",IFERROR(INDEX(Responses!$G$2:$G$1001,MATCH(A43,Responses!$H$2:$H$1001,0)),""))</f>
        <v/>
      </c>
      <c r="C43" s="17" t="str">
        <f aca="true">IF(A43="","",COUNTIFS(Responses!$H$2:$H$1001,A43,Responses!$B$2:$B$1001,"&gt;="&amp;EDATE(TODAY(),-6),Responses!$J$2:$J$1001,"&gt;=0"))</f>
        <v/>
      </c>
      <c r="D43" s="17" t="str">
        <f aca="true">IF(A43="","",COUNTIFS(Responses!$H$2:$H$1001,A43,Responses!$B$2:$B$1001,"&gt;="&amp;EDATE(TODAY(),-6),Responses!$K$2:$K$1001,"Promoter"))</f>
        <v/>
      </c>
      <c r="E43" s="17" t="str">
        <f aca="true">IF(A43="","",COUNTIFS(Responses!$H$2:$H$1001,A43,Responses!$B$2:$B$1001,"&gt;="&amp;EDATE(TODAY(),-6),Responses!$K$2:$K$1001,"Detractor"))</f>
        <v/>
      </c>
      <c r="F43" s="17" t="str">
        <f aca="false">IF(A43="","",IF(C43&lt;30,"n&lt;30",ROUND((D43-E43)/C43*100,0)))</f>
        <v/>
      </c>
      <c r="G43" s="25" t="str">
        <f aca="true">IF(A43="","",IFERROR(AVERAGEIFS(Responses!$O$2:$O$1001,Responses!$H$2:$H$1001,A43,Responses!$B$2:$B$1001,"&gt;="&amp;EDATE(TODAY(),-6)),""))</f>
        <v/>
      </c>
      <c r="H43" s="25" t="str">
        <f aca="true">IF(A43="","",IFERROR(AVERAGEIFS(Responses!$P$2:$P$1001,Responses!$H$2:$H$1001,A43,Responses!$B$2:$B$1001,"&gt;="&amp;EDATE(TODAY(),-6)),""))</f>
        <v/>
      </c>
      <c r="I43" s="27"/>
    </row>
    <row r="44" customFormat="false" ht="15" hidden="false" customHeight="false" outlineLevel="0" collapsed="false">
      <c r="A44" s="24" t="str">
        <f aca="false">IF(Lists!B41="","",Lists!B41)</f>
        <v/>
      </c>
      <c r="B44" s="24" t="str">
        <f aca="false">IF(A44="","",IFERROR(INDEX(Responses!$G$2:$G$1001,MATCH(A44,Responses!$H$2:$H$1001,0)),""))</f>
        <v/>
      </c>
      <c r="C44" s="17" t="str">
        <f aca="true">IF(A44="","",COUNTIFS(Responses!$H$2:$H$1001,A44,Responses!$B$2:$B$1001,"&gt;="&amp;EDATE(TODAY(),-6),Responses!$J$2:$J$1001,"&gt;=0"))</f>
        <v/>
      </c>
      <c r="D44" s="17" t="str">
        <f aca="true">IF(A44="","",COUNTIFS(Responses!$H$2:$H$1001,A44,Responses!$B$2:$B$1001,"&gt;="&amp;EDATE(TODAY(),-6),Responses!$K$2:$K$1001,"Promoter"))</f>
        <v/>
      </c>
      <c r="E44" s="17" t="str">
        <f aca="true">IF(A44="","",COUNTIFS(Responses!$H$2:$H$1001,A44,Responses!$B$2:$B$1001,"&gt;="&amp;EDATE(TODAY(),-6),Responses!$K$2:$K$1001,"Detractor"))</f>
        <v/>
      </c>
      <c r="F44" s="17" t="str">
        <f aca="false">IF(A44="","",IF(C44&lt;30,"n&lt;30",ROUND((D44-E44)/C44*100,0)))</f>
        <v/>
      </c>
      <c r="G44" s="25" t="str">
        <f aca="true">IF(A44="","",IFERROR(AVERAGEIFS(Responses!$O$2:$O$1001,Responses!$H$2:$H$1001,A44,Responses!$B$2:$B$1001,"&gt;="&amp;EDATE(TODAY(),-6)),""))</f>
        <v/>
      </c>
      <c r="H44" s="25" t="str">
        <f aca="true">IF(A44="","",IFERROR(AVERAGEIFS(Responses!$P$2:$P$1001,Responses!$H$2:$H$1001,A44,Responses!$B$2:$B$1001,"&gt;="&amp;EDATE(TODAY(),-6)),""))</f>
        <v/>
      </c>
      <c r="I44" s="27"/>
    </row>
    <row r="45" customFormat="false" ht="15" hidden="false" customHeight="false" outlineLevel="0" collapsed="false">
      <c r="A45" s="24" t="str">
        <f aca="false">IF(Lists!B42="","",Lists!B42)</f>
        <v/>
      </c>
      <c r="B45" s="24" t="str">
        <f aca="false">IF(A45="","",IFERROR(INDEX(Responses!$G$2:$G$1001,MATCH(A45,Responses!$H$2:$H$1001,0)),""))</f>
        <v/>
      </c>
      <c r="C45" s="17" t="str">
        <f aca="true">IF(A45="","",COUNTIFS(Responses!$H$2:$H$1001,A45,Responses!$B$2:$B$1001,"&gt;="&amp;EDATE(TODAY(),-6),Responses!$J$2:$J$1001,"&gt;=0"))</f>
        <v/>
      </c>
      <c r="D45" s="17" t="str">
        <f aca="true">IF(A45="","",COUNTIFS(Responses!$H$2:$H$1001,A45,Responses!$B$2:$B$1001,"&gt;="&amp;EDATE(TODAY(),-6),Responses!$K$2:$K$1001,"Promoter"))</f>
        <v/>
      </c>
      <c r="E45" s="17" t="str">
        <f aca="true">IF(A45="","",COUNTIFS(Responses!$H$2:$H$1001,A45,Responses!$B$2:$B$1001,"&gt;="&amp;EDATE(TODAY(),-6),Responses!$K$2:$K$1001,"Detractor"))</f>
        <v/>
      </c>
      <c r="F45" s="17" t="str">
        <f aca="false">IF(A45="","",IF(C45&lt;30,"n&lt;30",ROUND((D45-E45)/C45*100,0)))</f>
        <v/>
      </c>
      <c r="G45" s="25" t="str">
        <f aca="true">IF(A45="","",IFERROR(AVERAGEIFS(Responses!$O$2:$O$1001,Responses!$H$2:$H$1001,A45,Responses!$B$2:$B$1001,"&gt;="&amp;EDATE(TODAY(),-6)),""))</f>
        <v/>
      </c>
      <c r="H45" s="25" t="str">
        <f aca="true">IF(A45="","",IFERROR(AVERAGEIFS(Responses!$P$2:$P$1001,Responses!$H$2:$H$1001,A45,Responses!$B$2:$B$1001,"&gt;="&amp;EDATE(TODAY(),-6)),""))</f>
        <v/>
      </c>
      <c r="I45" s="27"/>
    </row>
    <row r="46" customFormat="false" ht="15" hidden="false" customHeight="false" outlineLevel="0" collapsed="false">
      <c r="A46" s="24" t="str">
        <f aca="false">IF(Lists!B43="","",Lists!B43)</f>
        <v/>
      </c>
      <c r="B46" s="24" t="str">
        <f aca="false">IF(A46="","",IFERROR(INDEX(Responses!$G$2:$G$1001,MATCH(A46,Responses!$H$2:$H$1001,0)),""))</f>
        <v/>
      </c>
      <c r="C46" s="17" t="str">
        <f aca="true">IF(A46="","",COUNTIFS(Responses!$H$2:$H$1001,A46,Responses!$B$2:$B$1001,"&gt;="&amp;EDATE(TODAY(),-6),Responses!$J$2:$J$1001,"&gt;=0"))</f>
        <v/>
      </c>
      <c r="D46" s="17" t="str">
        <f aca="true">IF(A46="","",COUNTIFS(Responses!$H$2:$H$1001,A46,Responses!$B$2:$B$1001,"&gt;="&amp;EDATE(TODAY(),-6),Responses!$K$2:$K$1001,"Promoter"))</f>
        <v/>
      </c>
      <c r="E46" s="17" t="str">
        <f aca="true">IF(A46="","",COUNTIFS(Responses!$H$2:$H$1001,A46,Responses!$B$2:$B$1001,"&gt;="&amp;EDATE(TODAY(),-6),Responses!$K$2:$K$1001,"Detractor"))</f>
        <v/>
      </c>
      <c r="F46" s="17" t="str">
        <f aca="false">IF(A46="","",IF(C46&lt;30,"n&lt;30",ROUND((D46-E46)/C46*100,0)))</f>
        <v/>
      </c>
      <c r="G46" s="25" t="str">
        <f aca="true">IF(A46="","",IFERROR(AVERAGEIFS(Responses!$O$2:$O$1001,Responses!$H$2:$H$1001,A46,Responses!$B$2:$B$1001,"&gt;="&amp;EDATE(TODAY(),-6)),""))</f>
        <v/>
      </c>
      <c r="H46" s="25" t="str">
        <f aca="true">IF(A46="","",IFERROR(AVERAGEIFS(Responses!$P$2:$P$1001,Responses!$H$2:$H$1001,A46,Responses!$B$2:$B$1001,"&gt;="&amp;EDATE(TODAY(),-6)),""))</f>
        <v/>
      </c>
      <c r="I46" s="27"/>
    </row>
    <row r="47" customFormat="false" ht="15" hidden="false" customHeight="false" outlineLevel="0" collapsed="false">
      <c r="A47" s="24" t="str">
        <f aca="false">IF(Lists!B44="","",Lists!B44)</f>
        <v/>
      </c>
      <c r="B47" s="24" t="str">
        <f aca="false">IF(A47="","",IFERROR(INDEX(Responses!$G$2:$G$1001,MATCH(A47,Responses!$H$2:$H$1001,0)),""))</f>
        <v/>
      </c>
      <c r="C47" s="17" t="str">
        <f aca="true">IF(A47="","",COUNTIFS(Responses!$H$2:$H$1001,A47,Responses!$B$2:$B$1001,"&gt;="&amp;EDATE(TODAY(),-6),Responses!$J$2:$J$1001,"&gt;=0"))</f>
        <v/>
      </c>
      <c r="D47" s="17" t="str">
        <f aca="true">IF(A47="","",COUNTIFS(Responses!$H$2:$H$1001,A47,Responses!$B$2:$B$1001,"&gt;="&amp;EDATE(TODAY(),-6),Responses!$K$2:$K$1001,"Promoter"))</f>
        <v/>
      </c>
      <c r="E47" s="17" t="str">
        <f aca="true">IF(A47="","",COUNTIFS(Responses!$H$2:$H$1001,A47,Responses!$B$2:$B$1001,"&gt;="&amp;EDATE(TODAY(),-6),Responses!$K$2:$K$1001,"Detractor"))</f>
        <v/>
      </c>
      <c r="F47" s="17" t="str">
        <f aca="false">IF(A47="","",IF(C47&lt;30,"n&lt;30",ROUND((D47-E47)/C47*100,0)))</f>
        <v/>
      </c>
      <c r="G47" s="25" t="str">
        <f aca="true">IF(A47="","",IFERROR(AVERAGEIFS(Responses!$O$2:$O$1001,Responses!$H$2:$H$1001,A47,Responses!$B$2:$B$1001,"&gt;="&amp;EDATE(TODAY(),-6)),""))</f>
        <v/>
      </c>
      <c r="H47" s="25" t="str">
        <f aca="true">IF(A47="","",IFERROR(AVERAGEIFS(Responses!$P$2:$P$1001,Responses!$H$2:$H$1001,A47,Responses!$B$2:$B$1001,"&gt;="&amp;EDATE(TODAY(),-6)),""))</f>
        <v/>
      </c>
      <c r="I47" s="27"/>
    </row>
    <row r="48" customFormat="false" ht="15" hidden="false" customHeight="false" outlineLevel="0" collapsed="false">
      <c r="A48" s="24" t="str">
        <f aca="false">IF(Lists!B45="","",Lists!B45)</f>
        <v/>
      </c>
      <c r="B48" s="24" t="str">
        <f aca="false">IF(A48="","",IFERROR(INDEX(Responses!$G$2:$G$1001,MATCH(A48,Responses!$H$2:$H$1001,0)),""))</f>
        <v/>
      </c>
      <c r="C48" s="17" t="str">
        <f aca="true">IF(A48="","",COUNTIFS(Responses!$H$2:$H$1001,A48,Responses!$B$2:$B$1001,"&gt;="&amp;EDATE(TODAY(),-6),Responses!$J$2:$J$1001,"&gt;=0"))</f>
        <v/>
      </c>
      <c r="D48" s="17" t="str">
        <f aca="true">IF(A48="","",COUNTIFS(Responses!$H$2:$H$1001,A48,Responses!$B$2:$B$1001,"&gt;="&amp;EDATE(TODAY(),-6),Responses!$K$2:$K$1001,"Promoter"))</f>
        <v/>
      </c>
      <c r="E48" s="17" t="str">
        <f aca="true">IF(A48="","",COUNTIFS(Responses!$H$2:$H$1001,A48,Responses!$B$2:$B$1001,"&gt;="&amp;EDATE(TODAY(),-6),Responses!$K$2:$K$1001,"Detractor"))</f>
        <v/>
      </c>
      <c r="F48" s="17" t="str">
        <f aca="false">IF(A48="","",IF(C48&lt;30,"n&lt;30",ROUND((D48-E48)/C48*100,0)))</f>
        <v/>
      </c>
      <c r="G48" s="25" t="str">
        <f aca="true">IF(A48="","",IFERROR(AVERAGEIFS(Responses!$O$2:$O$1001,Responses!$H$2:$H$1001,A48,Responses!$B$2:$B$1001,"&gt;="&amp;EDATE(TODAY(),-6)),""))</f>
        <v/>
      </c>
      <c r="H48" s="25" t="str">
        <f aca="true">IF(A48="","",IFERROR(AVERAGEIFS(Responses!$P$2:$P$1001,Responses!$H$2:$H$1001,A48,Responses!$B$2:$B$1001,"&gt;="&amp;EDATE(TODAY(),-6)),""))</f>
        <v/>
      </c>
      <c r="I48" s="27"/>
    </row>
    <row r="49" customFormat="false" ht="15" hidden="false" customHeight="false" outlineLevel="0" collapsed="false">
      <c r="A49" s="24" t="str">
        <f aca="false">IF(Lists!B46="","",Lists!B46)</f>
        <v/>
      </c>
      <c r="B49" s="24" t="str">
        <f aca="false">IF(A49="","",IFERROR(INDEX(Responses!$G$2:$G$1001,MATCH(A49,Responses!$H$2:$H$1001,0)),""))</f>
        <v/>
      </c>
      <c r="C49" s="17" t="str">
        <f aca="true">IF(A49="","",COUNTIFS(Responses!$H$2:$H$1001,A49,Responses!$B$2:$B$1001,"&gt;="&amp;EDATE(TODAY(),-6),Responses!$J$2:$J$1001,"&gt;=0"))</f>
        <v/>
      </c>
      <c r="D49" s="17" t="str">
        <f aca="true">IF(A49="","",COUNTIFS(Responses!$H$2:$H$1001,A49,Responses!$B$2:$B$1001,"&gt;="&amp;EDATE(TODAY(),-6),Responses!$K$2:$K$1001,"Promoter"))</f>
        <v/>
      </c>
      <c r="E49" s="17" t="str">
        <f aca="true">IF(A49="","",COUNTIFS(Responses!$H$2:$H$1001,A49,Responses!$B$2:$B$1001,"&gt;="&amp;EDATE(TODAY(),-6),Responses!$K$2:$K$1001,"Detractor"))</f>
        <v/>
      </c>
      <c r="F49" s="17" t="str">
        <f aca="false">IF(A49="","",IF(C49&lt;30,"n&lt;30",ROUND((D49-E49)/C49*100,0)))</f>
        <v/>
      </c>
      <c r="G49" s="25" t="str">
        <f aca="true">IF(A49="","",IFERROR(AVERAGEIFS(Responses!$O$2:$O$1001,Responses!$H$2:$H$1001,A49,Responses!$B$2:$B$1001,"&gt;="&amp;EDATE(TODAY(),-6)),""))</f>
        <v/>
      </c>
      <c r="H49" s="25" t="str">
        <f aca="true">IF(A49="","",IFERROR(AVERAGEIFS(Responses!$P$2:$P$1001,Responses!$H$2:$H$1001,A49,Responses!$B$2:$B$1001,"&gt;="&amp;EDATE(TODAY(),-6)),""))</f>
        <v/>
      </c>
      <c r="I49" s="27"/>
    </row>
    <row r="50" customFormat="false" ht="15" hidden="false" customHeight="false" outlineLevel="0" collapsed="false">
      <c r="A50" s="24" t="str">
        <f aca="false">IF(Lists!B47="","",Lists!B47)</f>
        <v/>
      </c>
      <c r="B50" s="24" t="str">
        <f aca="false">IF(A50="","",IFERROR(INDEX(Responses!$G$2:$G$1001,MATCH(A50,Responses!$H$2:$H$1001,0)),""))</f>
        <v/>
      </c>
      <c r="C50" s="17" t="str">
        <f aca="true">IF(A50="","",COUNTIFS(Responses!$H$2:$H$1001,A50,Responses!$B$2:$B$1001,"&gt;="&amp;EDATE(TODAY(),-6),Responses!$J$2:$J$1001,"&gt;=0"))</f>
        <v/>
      </c>
      <c r="D50" s="17" t="str">
        <f aca="true">IF(A50="","",COUNTIFS(Responses!$H$2:$H$1001,A50,Responses!$B$2:$B$1001,"&gt;="&amp;EDATE(TODAY(),-6),Responses!$K$2:$K$1001,"Promoter"))</f>
        <v/>
      </c>
      <c r="E50" s="17" t="str">
        <f aca="true">IF(A50="","",COUNTIFS(Responses!$H$2:$H$1001,A50,Responses!$B$2:$B$1001,"&gt;="&amp;EDATE(TODAY(),-6),Responses!$K$2:$K$1001,"Detractor"))</f>
        <v/>
      </c>
      <c r="F50" s="17" t="str">
        <f aca="false">IF(A50="","",IF(C50&lt;30,"n&lt;30",ROUND((D50-E50)/C50*100,0)))</f>
        <v/>
      </c>
      <c r="G50" s="25" t="str">
        <f aca="true">IF(A50="","",IFERROR(AVERAGEIFS(Responses!$O$2:$O$1001,Responses!$H$2:$H$1001,A50,Responses!$B$2:$B$1001,"&gt;="&amp;EDATE(TODAY(),-6)),""))</f>
        <v/>
      </c>
      <c r="H50" s="25" t="str">
        <f aca="true">IF(A50="","",IFERROR(AVERAGEIFS(Responses!$P$2:$P$1001,Responses!$H$2:$H$1001,A50,Responses!$B$2:$B$1001,"&gt;="&amp;EDATE(TODAY(),-6)),""))</f>
        <v/>
      </c>
      <c r="I50" s="27"/>
    </row>
    <row r="51" customFormat="false" ht="15" hidden="false" customHeight="false" outlineLevel="0" collapsed="false">
      <c r="A51" s="24" t="str">
        <f aca="false">IF(Lists!B48="","",Lists!B48)</f>
        <v/>
      </c>
      <c r="B51" s="24" t="str">
        <f aca="false">IF(A51="","",IFERROR(INDEX(Responses!$G$2:$G$1001,MATCH(A51,Responses!$H$2:$H$1001,0)),""))</f>
        <v/>
      </c>
      <c r="C51" s="17" t="str">
        <f aca="true">IF(A51="","",COUNTIFS(Responses!$H$2:$H$1001,A51,Responses!$B$2:$B$1001,"&gt;="&amp;EDATE(TODAY(),-6),Responses!$J$2:$J$1001,"&gt;=0"))</f>
        <v/>
      </c>
      <c r="D51" s="17" t="str">
        <f aca="true">IF(A51="","",COUNTIFS(Responses!$H$2:$H$1001,A51,Responses!$B$2:$B$1001,"&gt;="&amp;EDATE(TODAY(),-6),Responses!$K$2:$K$1001,"Promoter"))</f>
        <v/>
      </c>
      <c r="E51" s="17" t="str">
        <f aca="true">IF(A51="","",COUNTIFS(Responses!$H$2:$H$1001,A51,Responses!$B$2:$B$1001,"&gt;="&amp;EDATE(TODAY(),-6),Responses!$K$2:$K$1001,"Detractor"))</f>
        <v/>
      </c>
      <c r="F51" s="17" t="str">
        <f aca="false">IF(A51="","",IF(C51&lt;30,"n&lt;30",ROUND((D51-E51)/C51*100,0)))</f>
        <v/>
      </c>
      <c r="G51" s="25" t="str">
        <f aca="true">IF(A51="","",IFERROR(AVERAGEIFS(Responses!$O$2:$O$1001,Responses!$H$2:$H$1001,A51,Responses!$B$2:$B$1001,"&gt;="&amp;EDATE(TODAY(),-6)),""))</f>
        <v/>
      </c>
      <c r="H51" s="25" t="str">
        <f aca="true">IF(A51="","",IFERROR(AVERAGEIFS(Responses!$P$2:$P$1001,Responses!$H$2:$H$1001,A51,Responses!$B$2:$B$1001,"&gt;="&amp;EDATE(TODAY(),-6)),""))</f>
        <v/>
      </c>
      <c r="I51" s="27"/>
    </row>
    <row r="52" customFormat="false" ht="15" hidden="false" customHeight="false" outlineLevel="0" collapsed="false">
      <c r="A52" s="24" t="str">
        <f aca="false">IF(Lists!B49="","",Lists!B49)</f>
        <v/>
      </c>
      <c r="B52" s="24" t="str">
        <f aca="false">IF(A52="","",IFERROR(INDEX(Responses!$G$2:$G$1001,MATCH(A52,Responses!$H$2:$H$1001,0)),""))</f>
        <v/>
      </c>
      <c r="C52" s="17" t="str">
        <f aca="true">IF(A52="","",COUNTIFS(Responses!$H$2:$H$1001,A52,Responses!$B$2:$B$1001,"&gt;="&amp;EDATE(TODAY(),-6),Responses!$J$2:$J$1001,"&gt;=0"))</f>
        <v/>
      </c>
      <c r="D52" s="17" t="str">
        <f aca="true">IF(A52="","",COUNTIFS(Responses!$H$2:$H$1001,A52,Responses!$B$2:$B$1001,"&gt;="&amp;EDATE(TODAY(),-6),Responses!$K$2:$K$1001,"Promoter"))</f>
        <v/>
      </c>
      <c r="E52" s="17" t="str">
        <f aca="true">IF(A52="","",COUNTIFS(Responses!$H$2:$H$1001,A52,Responses!$B$2:$B$1001,"&gt;="&amp;EDATE(TODAY(),-6),Responses!$K$2:$K$1001,"Detractor"))</f>
        <v/>
      </c>
      <c r="F52" s="17" t="str">
        <f aca="false">IF(A52="","",IF(C52&lt;30,"n&lt;30",ROUND((D52-E52)/C52*100,0)))</f>
        <v/>
      </c>
      <c r="G52" s="25" t="str">
        <f aca="true">IF(A52="","",IFERROR(AVERAGEIFS(Responses!$O$2:$O$1001,Responses!$H$2:$H$1001,A52,Responses!$B$2:$B$1001,"&gt;="&amp;EDATE(TODAY(),-6)),""))</f>
        <v/>
      </c>
      <c r="H52" s="25" t="str">
        <f aca="true">IF(A52="","",IFERROR(AVERAGEIFS(Responses!$P$2:$P$1001,Responses!$H$2:$H$1001,A52,Responses!$B$2:$B$1001,"&gt;="&amp;EDATE(TODAY(),-6)),""))</f>
        <v/>
      </c>
      <c r="I52" s="27"/>
    </row>
    <row r="53" customFormat="false" ht="15" hidden="false" customHeight="false" outlineLevel="0" collapsed="false">
      <c r="A53" s="24" t="str">
        <f aca="false">IF(Lists!B50="","",Lists!B50)</f>
        <v/>
      </c>
      <c r="B53" s="24" t="str">
        <f aca="false">IF(A53="","",IFERROR(INDEX(Responses!$G$2:$G$1001,MATCH(A53,Responses!$H$2:$H$1001,0)),""))</f>
        <v/>
      </c>
      <c r="C53" s="17" t="str">
        <f aca="true">IF(A53="","",COUNTIFS(Responses!$H$2:$H$1001,A53,Responses!$B$2:$B$1001,"&gt;="&amp;EDATE(TODAY(),-6),Responses!$J$2:$J$1001,"&gt;=0"))</f>
        <v/>
      </c>
      <c r="D53" s="17" t="str">
        <f aca="true">IF(A53="","",COUNTIFS(Responses!$H$2:$H$1001,A53,Responses!$B$2:$B$1001,"&gt;="&amp;EDATE(TODAY(),-6),Responses!$K$2:$K$1001,"Promoter"))</f>
        <v/>
      </c>
      <c r="E53" s="17" t="str">
        <f aca="true">IF(A53="","",COUNTIFS(Responses!$H$2:$H$1001,A53,Responses!$B$2:$B$1001,"&gt;="&amp;EDATE(TODAY(),-6),Responses!$K$2:$K$1001,"Detractor"))</f>
        <v/>
      </c>
      <c r="F53" s="17" t="str">
        <f aca="false">IF(A53="","",IF(C53&lt;30,"n&lt;30",ROUND((D53-E53)/C53*100,0)))</f>
        <v/>
      </c>
      <c r="G53" s="25" t="str">
        <f aca="true">IF(A53="","",IFERROR(AVERAGEIFS(Responses!$O$2:$O$1001,Responses!$H$2:$H$1001,A53,Responses!$B$2:$B$1001,"&gt;="&amp;EDATE(TODAY(),-6)),""))</f>
        <v/>
      </c>
      <c r="H53" s="25" t="str">
        <f aca="true">IF(A53="","",IFERROR(AVERAGEIFS(Responses!$P$2:$P$1001,Responses!$H$2:$H$1001,A53,Responses!$B$2:$B$1001,"&gt;="&amp;EDATE(TODAY(),-6)),""))</f>
        <v/>
      </c>
      <c r="I53" s="27"/>
    </row>
    <row r="54" customFormat="false" ht="15" hidden="false" customHeight="false" outlineLevel="0" collapsed="false">
      <c r="A54" s="24" t="str">
        <f aca="false">IF(Lists!B51="","",Lists!B51)</f>
        <v/>
      </c>
      <c r="B54" s="24" t="str">
        <f aca="false">IF(A54="","",IFERROR(INDEX(Responses!$G$2:$G$1001,MATCH(A54,Responses!$H$2:$H$1001,0)),""))</f>
        <v/>
      </c>
      <c r="C54" s="17" t="str">
        <f aca="true">IF(A54="","",COUNTIFS(Responses!$H$2:$H$1001,A54,Responses!$B$2:$B$1001,"&gt;="&amp;EDATE(TODAY(),-6),Responses!$J$2:$J$1001,"&gt;=0"))</f>
        <v/>
      </c>
      <c r="D54" s="17" t="str">
        <f aca="true">IF(A54="","",COUNTIFS(Responses!$H$2:$H$1001,A54,Responses!$B$2:$B$1001,"&gt;="&amp;EDATE(TODAY(),-6),Responses!$K$2:$K$1001,"Promoter"))</f>
        <v/>
      </c>
      <c r="E54" s="17" t="str">
        <f aca="true">IF(A54="","",COUNTIFS(Responses!$H$2:$H$1001,A54,Responses!$B$2:$B$1001,"&gt;="&amp;EDATE(TODAY(),-6),Responses!$K$2:$K$1001,"Detractor"))</f>
        <v/>
      </c>
      <c r="F54" s="17" t="str">
        <f aca="false">IF(A54="","",IF(C54&lt;30,"n&lt;30",ROUND((D54-E54)/C54*100,0)))</f>
        <v/>
      </c>
      <c r="G54" s="25" t="str">
        <f aca="true">IF(A54="","",IFERROR(AVERAGEIFS(Responses!$O$2:$O$1001,Responses!$H$2:$H$1001,A54,Responses!$B$2:$B$1001,"&gt;="&amp;EDATE(TODAY(),-6)),""))</f>
        <v/>
      </c>
      <c r="H54" s="25" t="str">
        <f aca="true">IF(A54="","",IFERROR(AVERAGEIFS(Responses!$P$2:$P$1001,Responses!$H$2:$H$1001,A54,Responses!$B$2:$B$1001,"&gt;="&amp;EDATE(TODAY(),-6)),""))</f>
        <v/>
      </c>
      <c r="I54" s="27"/>
    </row>
    <row r="55" customFormat="false" ht="15" hidden="false" customHeight="false" outlineLevel="0" collapsed="false">
      <c r="A55" s="24" t="str">
        <f aca="false">IF(Lists!B52="","",Lists!B52)</f>
        <v/>
      </c>
      <c r="B55" s="24" t="str">
        <f aca="false">IF(A55="","",IFERROR(INDEX(Responses!$G$2:$G$1001,MATCH(A55,Responses!$H$2:$H$1001,0)),""))</f>
        <v/>
      </c>
      <c r="C55" s="17" t="str">
        <f aca="true">IF(A55="","",COUNTIFS(Responses!$H$2:$H$1001,A55,Responses!$B$2:$B$1001,"&gt;="&amp;EDATE(TODAY(),-6),Responses!$J$2:$J$1001,"&gt;=0"))</f>
        <v/>
      </c>
      <c r="D55" s="17" t="str">
        <f aca="true">IF(A55="","",COUNTIFS(Responses!$H$2:$H$1001,A55,Responses!$B$2:$B$1001,"&gt;="&amp;EDATE(TODAY(),-6),Responses!$K$2:$K$1001,"Promoter"))</f>
        <v/>
      </c>
      <c r="E55" s="17" t="str">
        <f aca="true">IF(A55="","",COUNTIFS(Responses!$H$2:$H$1001,A55,Responses!$B$2:$B$1001,"&gt;="&amp;EDATE(TODAY(),-6),Responses!$K$2:$K$1001,"Detractor"))</f>
        <v/>
      </c>
      <c r="F55" s="17" t="str">
        <f aca="false">IF(A55="","",IF(C55&lt;30,"n&lt;30",ROUND((D55-E55)/C55*100,0)))</f>
        <v/>
      </c>
      <c r="G55" s="25" t="str">
        <f aca="true">IF(A55="","",IFERROR(AVERAGEIFS(Responses!$O$2:$O$1001,Responses!$H$2:$H$1001,A55,Responses!$B$2:$B$1001,"&gt;="&amp;EDATE(TODAY(),-6)),""))</f>
        <v/>
      </c>
      <c r="H55" s="25" t="str">
        <f aca="true">IF(A55="","",IFERROR(AVERAGEIFS(Responses!$P$2:$P$1001,Responses!$H$2:$H$1001,A55,Responses!$B$2:$B$1001,"&gt;="&amp;EDATE(TODAY(),-6)),""))</f>
        <v/>
      </c>
      <c r="I55" s="27"/>
    </row>
    <row r="56" customFormat="false" ht="15" hidden="false" customHeight="false" outlineLevel="0" collapsed="false">
      <c r="A56" s="24" t="str">
        <f aca="false">IF(Lists!B53="","",Lists!B53)</f>
        <v/>
      </c>
      <c r="B56" s="24" t="str">
        <f aca="false">IF(A56="","",IFERROR(INDEX(Responses!$G$2:$G$1001,MATCH(A56,Responses!$H$2:$H$1001,0)),""))</f>
        <v/>
      </c>
      <c r="C56" s="17" t="str">
        <f aca="true">IF(A56="","",COUNTIFS(Responses!$H$2:$H$1001,A56,Responses!$B$2:$B$1001,"&gt;="&amp;EDATE(TODAY(),-6),Responses!$J$2:$J$1001,"&gt;=0"))</f>
        <v/>
      </c>
      <c r="D56" s="17" t="str">
        <f aca="true">IF(A56="","",COUNTIFS(Responses!$H$2:$H$1001,A56,Responses!$B$2:$B$1001,"&gt;="&amp;EDATE(TODAY(),-6),Responses!$K$2:$K$1001,"Promoter"))</f>
        <v/>
      </c>
      <c r="E56" s="17" t="str">
        <f aca="true">IF(A56="","",COUNTIFS(Responses!$H$2:$H$1001,A56,Responses!$B$2:$B$1001,"&gt;="&amp;EDATE(TODAY(),-6),Responses!$K$2:$K$1001,"Detractor"))</f>
        <v/>
      </c>
      <c r="F56" s="17" t="str">
        <f aca="false">IF(A56="","",IF(C56&lt;30,"n&lt;30",ROUND((D56-E56)/C56*100,0)))</f>
        <v/>
      </c>
      <c r="G56" s="25" t="str">
        <f aca="true">IF(A56="","",IFERROR(AVERAGEIFS(Responses!$O$2:$O$1001,Responses!$H$2:$H$1001,A56,Responses!$B$2:$B$1001,"&gt;="&amp;EDATE(TODAY(),-6)),""))</f>
        <v/>
      </c>
      <c r="H56" s="25" t="str">
        <f aca="true">IF(A56="","",IFERROR(AVERAGEIFS(Responses!$P$2:$P$1001,Responses!$H$2:$H$1001,A56,Responses!$B$2:$B$1001,"&gt;="&amp;EDATE(TODAY(),-6)),""))</f>
        <v/>
      </c>
      <c r="I56" s="27"/>
    </row>
    <row r="57" customFormat="false" ht="15" hidden="false" customHeight="false" outlineLevel="0" collapsed="false">
      <c r="A57" s="24" t="str">
        <f aca="false">IF(Lists!B54="","",Lists!B54)</f>
        <v/>
      </c>
      <c r="B57" s="24" t="str">
        <f aca="false">IF(A57="","",IFERROR(INDEX(Responses!$G$2:$G$1001,MATCH(A57,Responses!$H$2:$H$1001,0)),""))</f>
        <v/>
      </c>
      <c r="C57" s="17" t="str">
        <f aca="true">IF(A57="","",COUNTIFS(Responses!$H$2:$H$1001,A57,Responses!$B$2:$B$1001,"&gt;="&amp;EDATE(TODAY(),-6),Responses!$J$2:$J$1001,"&gt;=0"))</f>
        <v/>
      </c>
      <c r="D57" s="17" t="str">
        <f aca="true">IF(A57="","",COUNTIFS(Responses!$H$2:$H$1001,A57,Responses!$B$2:$B$1001,"&gt;="&amp;EDATE(TODAY(),-6),Responses!$K$2:$K$1001,"Promoter"))</f>
        <v/>
      </c>
      <c r="E57" s="17" t="str">
        <f aca="true">IF(A57="","",COUNTIFS(Responses!$H$2:$H$1001,A57,Responses!$B$2:$B$1001,"&gt;="&amp;EDATE(TODAY(),-6),Responses!$K$2:$K$1001,"Detractor"))</f>
        <v/>
      </c>
      <c r="F57" s="17" t="str">
        <f aca="false">IF(A57="","",IF(C57&lt;30,"n&lt;30",ROUND((D57-E57)/C57*100,0)))</f>
        <v/>
      </c>
      <c r="G57" s="25" t="str">
        <f aca="true">IF(A57="","",IFERROR(AVERAGEIFS(Responses!$O$2:$O$1001,Responses!$H$2:$H$1001,A57,Responses!$B$2:$B$1001,"&gt;="&amp;EDATE(TODAY(),-6)),""))</f>
        <v/>
      </c>
      <c r="H57" s="25" t="str">
        <f aca="true">IF(A57="","",IFERROR(AVERAGEIFS(Responses!$P$2:$P$1001,Responses!$H$2:$H$1001,A57,Responses!$B$2:$B$1001,"&gt;="&amp;EDATE(TODAY(),-6)),""))</f>
        <v/>
      </c>
      <c r="I57" s="27"/>
    </row>
    <row r="58" customFormat="false" ht="15" hidden="false" customHeight="false" outlineLevel="0" collapsed="false">
      <c r="A58" s="24" t="str">
        <f aca="false">IF(Lists!B55="","",Lists!B55)</f>
        <v/>
      </c>
      <c r="B58" s="24" t="str">
        <f aca="false">IF(A58="","",IFERROR(INDEX(Responses!$G$2:$G$1001,MATCH(A58,Responses!$H$2:$H$1001,0)),""))</f>
        <v/>
      </c>
      <c r="C58" s="17" t="str">
        <f aca="true">IF(A58="","",COUNTIFS(Responses!$H$2:$H$1001,A58,Responses!$B$2:$B$1001,"&gt;="&amp;EDATE(TODAY(),-6),Responses!$J$2:$J$1001,"&gt;=0"))</f>
        <v/>
      </c>
      <c r="D58" s="17" t="str">
        <f aca="true">IF(A58="","",COUNTIFS(Responses!$H$2:$H$1001,A58,Responses!$B$2:$B$1001,"&gt;="&amp;EDATE(TODAY(),-6),Responses!$K$2:$K$1001,"Promoter"))</f>
        <v/>
      </c>
      <c r="E58" s="17" t="str">
        <f aca="true">IF(A58="","",COUNTIFS(Responses!$H$2:$H$1001,A58,Responses!$B$2:$B$1001,"&gt;="&amp;EDATE(TODAY(),-6),Responses!$K$2:$K$1001,"Detractor"))</f>
        <v/>
      </c>
      <c r="F58" s="17" t="str">
        <f aca="false">IF(A58="","",IF(C58&lt;30,"n&lt;30",ROUND((D58-E58)/C58*100,0)))</f>
        <v/>
      </c>
      <c r="G58" s="25" t="str">
        <f aca="true">IF(A58="","",IFERROR(AVERAGEIFS(Responses!$O$2:$O$1001,Responses!$H$2:$H$1001,A58,Responses!$B$2:$B$1001,"&gt;="&amp;EDATE(TODAY(),-6)),""))</f>
        <v/>
      </c>
      <c r="H58" s="25" t="str">
        <f aca="true">IF(A58="","",IFERROR(AVERAGEIFS(Responses!$P$2:$P$1001,Responses!$H$2:$H$1001,A58,Responses!$B$2:$B$1001,"&gt;="&amp;EDATE(TODAY(),-6)),""))</f>
        <v/>
      </c>
      <c r="I58" s="27"/>
    </row>
    <row r="59" customFormat="false" ht="15" hidden="false" customHeight="false" outlineLevel="0" collapsed="false">
      <c r="A59" s="24" t="str">
        <f aca="false">IF(Lists!B56="","",Lists!B56)</f>
        <v/>
      </c>
      <c r="B59" s="24" t="str">
        <f aca="false">IF(A59="","",IFERROR(INDEX(Responses!$G$2:$G$1001,MATCH(A59,Responses!$H$2:$H$1001,0)),""))</f>
        <v/>
      </c>
      <c r="C59" s="17" t="str">
        <f aca="true">IF(A59="","",COUNTIFS(Responses!$H$2:$H$1001,A59,Responses!$B$2:$B$1001,"&gt;="&amp;EDATE(TODAY(),-6),Responses!$J$2:$J$1001,"&gt;=0"))</f>
        <v/>
      </c>
      <c r="D59" s="17" t="str">
        <f aca="true">IF(A59="","",COUNTIFS(Responses!$H$2:$H$1001,A59,Responses!$B$2:$B$1001,"&gt;="&amp;EDATE(TODAY(),-6),Responses!$K$2:$K$1001,"Promoter"))</f>
        <v/>
      </c>
      <c r="E59" s="17" t="str">
        <f aca="true">IF(A59="","",COUNTIFS(Responses!$H$2:$H$1001,A59,Responses!$B$2:$B$1001,"&gt;="&amp;EDATE(TODAY(),-6),Responses!$K$2:$K$1001,"Detractor"))</f>
        <v/>
      </c>
      <c r="F59" s="17" t="str">
        <f aca="false">IF(A59="","",IF(C59&lt;30,"n&lt;30",ROUND((D59-E59)/C59*100,0)))</f>
        <v/>
      </c>
      <c r="G59" s="25" t="str">
        <f aca="true">IF(A59="","",IFERROR(AVERAGEIFS(Responses!$O$2:$O$1001,Responses!$H$2:$H$1001,A59,Responses!$B$2:$B$1001,"&gt;="&amp;EDATE(TODAY(),-6)),""))</f>
        <v/>
      </c>
      <c r="H59" s="25" t="str">
        <f aca="true">IF(A59="","",IFERROR(AVERAGEIFS(Responses!$P$2:$P$1001,Responses!$H$2:$H$1001,A59,Responses!$B$2:$B$1001,"&gt;="&amp;EDATE(TODAY(),-6)),""))</f>
        <v/>
      </c>
      <c r="I59" s="27"/>
    </row>
    <row r="60" customFormat="false" ht="15" hidden="false" customHeight="false" outlineLevel="0" collapsed="false">
      <c r="A60" s="24" t="str">
        <f aca="false">IF(Lists!B57="","",Lists!B57)</f>
        <v/>
      </c>
      <c r="B60" s="24" t="str">
        <f aca="false">IF(A60="","",IFERROR(INDEX(Responses!$G$2:$G$1001,MATCH(A60,Responses!$H$2:$H$1001,0)),""))</f>
        <v/>
      </c>
      <c r="C60" s="17" t="str">
        <f aca="true">IF(A60="","",COUNTIFS(Responses!$H$2:$H$1001,A60,Responses!$B$2:$B$1001,"&gt;="&amp;EDATE(TODAY(),-6),Responses!$J$2:$J$1001,"&gt;=0"))</f>
        <v/>
      </c>
      <c r="D60" s="17" t="str">
        <f aca="true">IF(A60="","",COUNTIFS(Responses!$H$2:$H$1001,A60,Responses!$B$2:$B$1001,"&gt;="&amp;EDATE(TODAY(),-6),Responses!$K$2:$K$1001,"Promoter"))</f>
        <v/>
      </c>
      <c r="E60" s="17" t="str">
        <f aca="true">IF(A60="","",COUNTIFS(Responses!$H$2:$H$1001,A60,Responses!$B$2:$B$1001,"&gt;="&amp;EDATE(TODAY(),-6),Responses!$K$2:$K$1001,"Detractor"))</f>
        <v/>
      </c>
      <c r="F60" s="17" t="str">
        <f aca="false">IF(A60="","",IF(C60&lt;30,"n&lt;30",ROUND((D60-E60)/C60*100,0)))</f>
        <v/>
      </c>
      <c r="G60" s="25" t="str">
        <f aca="true">IF(A60="","",IFERROR(AVERAGEIFS(Responses!$O$2:$O$1001,Responses!$H$2:$H$1001,A60,Responses!$B$2:$B$1001,"&gt;="&amp;EDATE(TODAY(),-6)),""))</f>
        <v/>
      </c>
      <c r="H60" s="25" t="str">
        <f aca="true">IF(A60="","",IFERROR(AVERAGEIFS(Responses!$P$2:$P$1001,Responses!$H$2:$H$1001,A60,Responses!$B$2:$B$1001,"&gt;="&amp;EDATE(TODAY(),-6)),""))</f>
        <v/>
      </c>
      <c r="I60" s="27"/>
    </row>
    <row r="61" customFormat="false" ht="15" hidden="false" customHeight="false" outlineLevel="0" collapsed="false">
      <c r="A61" s="24" t="str">
        <f aca="false">IF(Lists!B58="","",Lists!B58)</f>
        <v/>
      </c>
      <c r="B61" s="24" t="str">
        <f aca="false">IF(A61="","",IFERROR(INDEX(Responses!$G$2:$G$1001,MATCH(A61,Responses!$H$2:$H$1001,0)),""))</f>
        <v/>
      </c>
      <c r="C61" s="17" t="str">
        <f aca="true">IF(A61="","",COUNTIFS(Responses!$H$2:$H$1001,A61,Responses!$B$2:$B$1001,"&gt;="&amp;EDATE(TODAY(),-6),Responses!$J$2:$J$1001,"&gt;=0"))</f>
        <v/>
      </c>
      <c r="D61" s="17" t="str">
        <f aca="true">IF(A61="","",COUNTIFS(Responses!$H$2:$H$1001,A61,Responses!$B$2:$B$1001,"&gt;="&amp;EDATE(TODAY(),-6),Responses!$K$2:$K$1001,"Promoter"))</f>
        <v/>
      </c>
      <c r="E61" s="17" t="str">
        <f aca="true">IF(A61="","",COUNTIFS(Responses!$H$2:$H$1001,A61,Responses!$B$2:$B$1001,"&gt;="&amp;EDATE(TODAY(),-6),Responses!$K$2:$K$1001,"Detractor"))</f>
        <v/>
      </c>
      <c r="F61" s="17" t="str">
        <f aca="false">IF(A61="","",IF(C61&lt;30,"n&lt;30",ROUND((D61-E61)/C61*100,0)))</f>
        <v/>
      </c>
      <c r="G61" s="25" t="str">
        <f aca="true">IF(A61="","",IFERROR(AVERAGEIFS(Responses!$O$2:$O$1001,Responses!$H$2:$H$1001,A61,Responses!$B$2:$B$1001,"&gt;="&amp;EDATE(TODAY(),-6)),""))</f>
        <v/>
      </c>
      <c r="H61" s="25" t="str">
        <f aca="true">IF(A61="","",IFERROR(AVERAGEIFS(Responses!$P$2:$P$1001,Responses!$H$2:$H$1001,A61,Responses!$B$2:$B$1001,"&gt;="&amp;EDATE(TODAY(),-6)),""))</f>
        <v/>
      </c>
      <c r="I61" s="27"/>
    </row>
    <row r="62" customFormat="false" ht="15" hidden="false" customHeight="false" outlineLevel="0" collapsed="false">
      <c r="A62" s="24" t="str">
        <f aca="false">IF(Lists!B59="","",Lists!B59)</f>
        <v/>
      </c>
      <c r="B62" s="24" t="str">
        <f aca="false">IF(A62="","",IFERROR(INDEX(Responses!$G$2:$G$1001,MATCH(A62,Responses!$H$2:$H$1001,0)),""))</f>
        <v/>
      </c>
      <c r="C62" s="17" t="str">
        <f aca="true">IF(A62="","",COUNTIFS(Responses!$H$2:$H$1001,A62,Responses!$B$2:$B$1001,"&gt;="&amp;EDATE(TODAY(),-6),Responses!$J$2:$J$1001,"&gt;=0"))</f>
        <v/>
      </c>
      <c r="D62" s="17" t="str">
        <f aca="true">IF(A62="","",COUNTIFS(Responses!$H$2:$H$1001,A62,Responses!$B$2:$B$1001,"&gt;="&amp;EDATE(TODAY(),-6),Responses!$K$2:$K$1001,"Promoter"))</f>
        <v/>
      </c>
      <c r="E62" s="17" t="str">
        <f aca="true">IF(A62="","",COUNTIFS(Responses!$H$2:$H$1001,A62,Responses!$B$2:$B$1001,"&gt;="&amp;EDATE(TODAY(),-6),Responses!$K$2:$K$1001,"Detractor"))</f>
        <v/>
      </c>
      <c r="F62" s="17" t="str">
        <f aca="false">IF(A62="","",IF(C62&lt;30,"n&lt;30",ROUND((D62-E62)/C62*100,0)))</f>
        <v/>
      </c>
      <c r="G62" s="25" t="str">
        <f aca="true">IF(A62="","",IFERROR(AVERAGEIFS(Responses!$O$2:$O$1001,Responses!$H$2:$H$1001,A62,Responses!$B$2:$B$1001,"&gt;="&amp;EDATE(TODAY(),-6)),""))</f>
        <v/>
      </c>
      <c r="H62" s="25" t="str">
        <f aca="true">IF(A62="","",IFERROR(AVERAGEIFS(Responses!$P$2:$P$1001,Responses!$H$2:$H$1001,A62,Responses!$B$2:$B$1001,"&gt;="&amp;EDATE(TODAY(),-6)),""))</f>
        <v/>
      </c>
      <c r="I62" s="27"/>
    </row>
    <row r="63" customFormat="false" ht="15" hidden="false" customHeight="false" outlineLevel="0" collapsed="false">
      <c r="A63" s="24" t="str">
        <f aca="false">IF(Lists!B60="","",Lists!B60)</f>
        <v/>
      </c>
      <c r="B63" s="24" t="str">
        <f aca="false">IF(A63="","",IFERROR(INDEX(Responses!$G$2:$G$1001,MATCH(A63,Responses!$H$2:$H$1001,0)),""))</f>
        <v/>
      </c>
      <c r="C63" s="17" t="str">
        <f aca="true">IF(A63="","",COUNTIFS(Responses!$H$2:$H$1001,A63,Responses!$B$2:$B$1001,"&gt;="&amp;EDATE(TODAY(),-6),Responses!$J$2:$J$1001,"&gt;=0"))</f>
        <v/>
      </c>
      <c r="D63" s="17" t="str">
        <f aca="true">IF(A63="","",COUNTIFS(Responses!$H$2:$H$1001,A63,Responses!$B$2:$B$1001,"&gt;="&amp;EDATE(TODAY(),-6),Responses!$K$2:$K$1001,"Promoter"))</f>
        <v/>
      </c>
      <c r="E63" s="17" t="str">
        <f aca="true">IF(A63="","",COUNTIFS(Responses!$H$2:$H$1001,A63,Responses!$B$2:$B$1001,"&gt;="&amp;EDATE(TODAY(),-6),Responses!$K$2:$K$1001,"Detractor"))</f>
        <v/>
      </c>
      <c r="F63" s="17" t="str">
        <f aca="false">IF(A63="","",IF(C63&lt;30,"n&lt;30",ROUND((D63-E63)/C63*100,0)))</f>
        <v/>
      </c>
      <c r="G63" s="25" t="str">
        <f aca="true">IF(A63="","",IFERROR(AVERAGEIFS(Responses!$O$2:$O$1001,Responses!$H$2:$H$1001,A63,Responses!$B$2:$B$1001,"&gt;="&amp;EDATE(TODAY(),-6)),""))</f>
        <v/>
      </c>
      <c r="H63" s="25" t="str">
        <f aca="true">IF(A63="","",IFERROR(AVERAGEIFS(Responses!$P$2:$P$1001,Responses!$H$2:$H$1001,A63,Responses!$B$2:$B$1001,"&gt;="&amp;EDATE(TODAY(),-6)),""))</f>
        <v/>
      </c>
      <c r="I63" s="27"/>
    </row>
    <row r="64" customFormat="false" ht="15" hidden="false" customHeight="false" outlineLevel="0" collapsed="false">
      <c r="A64" s="24" t="str">
        <f aca="false">IF(Lists!B61="","",Lists!B61)</f>
        <v/>
      </c>
      <c r="B64" s="24" t="str">
        <f aca="false">IF(A64="","",IFERROR(INDEX(Responses!$G$2:$G$1001,MATCH(A64,Responses!$H$2:$H$1001,0)),""))</f>
        <v/>
      </c>
      <c r="C64" s="17" t="str">
        <f aca="true">IF(A64="","",COUNTIFS(Responses!$H$2:$H$1001,A64,Responses!$B$2:$B$1001,"&gt;="&amp;EDATE(TODAY(),-6),Responses!$J$2:$J$1001,"&gt;=0"))</f>
        <v/>
      </c>
      <c r="D64" s="17" t="str">
        <f aca="true">IF(A64="","",COUNTIFS(Responses!$H$2:$H$1001,A64,Responses!$B$2:$B$1001,"&gt;="&amp;EDATE(TODAY(),-6),Responses!$K$2:$K$1001,"Promoter"))</f>
        <v/>
      </c>
      <c r="E64" s="17" t="str">
        <f aca="true">IF(A64="","",COUNTIFS(Responses!$H$2:$H$1001,A64,Responses!$B$2:$B$1001,"&gt;="&amp;EDATE(TODAY(),-6),Responses!$K$2:$K$1001,"Detractor"))</f>
        <v/>
      </c>
      <c r="F64" s="17" t="str">
        <f aca="false">IF(A64="","",IF(C64&lt;30,"n&lt;30",ROUND((D64-E64)/C64*100,0)))</f>
        <v/>
      </c>
      <c r="G64" s="25" t="str">
        <f aca="true">IF(A64="","",IFERROR(AVERAGEIFS(Responses!$O$2:$O$1001,Responses!$H$2:$H$1001,A64,Responses!$B$2:$B$1001,"&gt;="&amp;EDATE(TODAY(),-6)),""))</f>
        <v/>
      </c>
      <c r="H64" s="25" t="str">
        <f aca="true">IF(A64="","",IFERROR(AVERAGEIFS(Responses!$P$2:$P$1001,Responses!$H$2:$H$1001,A64,Responses!$B$2:$B$1001,"&gt;="&amp;EDATE(TODAY(),-6)),""))</f>
        <v/>
      </c>
      <c r="I64" s="27"/>
    </row>
  </sheetData>
  <conditionalFormatting sqref="G5:H64">
    <cfRule type="colorScale" priority="2">
      <colorScale>
        <cfvo type="num" val="1"/>
        <cfvo type="num" val="3"/>
        <cfvo type="num" val="5"/>
        <color rgb="FFF8696B"/>
        <color rgb="FFFFEB84"/>
        <color rgb="FF63BE7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3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3"/>
    <col collapsed="false" customWidth="true" hidden="false" outlineLevel="0" max="8" min="8" style="0" width="7"/>
    <col collapsed="false" customWidth="true" hidden="false" outlineLevel="0" max="9" min="9" style="0" width="34"/>
    <col collapsed="false" customWidth="true" hidden="false" outlineLevel="0" max="10" min="10" style="0" width="10"/>
  </cols>
  <sheetData>
    <row r="1" customFormat="false" ht="17.35" hidden="false" customHeight="false" outlineLevel="0" collapsed="false">
      <c r="A1" s="1" t="s">
        <v>245</v>
      </c>
    </row>
    <row r="2" customFormat="false" ht="15" hidden="false" customHeight="false" outlineLevel="0" collapsed="false">
      <c r="A2" s="2" t="s">
        <v>246</v>
      </c>
    </row>
    <row r="4" customFormat="false" ht="36" hidden="false" customHeight="true" outlineLevel="0" collapsed="false">
      <c r="A4" s="7" t="s">
        <v>247</v>
      </c>
      <c r="B4" s="7" t="s">
        <v>248</v>
      </c>
      <c r="C4" s="7" t="s">
        <v>249</v>
      </c>
      <c r="D4" s="7" t="s">
        <v>250</v>
      </c>
      <c r="E4" s="7" t="s">
        <v>251</v>
      </c>
      <c r="F4" s="7" t="s">
        <v>252</v>
      </c>
      <c r="H4" s="7" t="s">
        <v>253</v>
      </c>
      <c r="I4" s="7" t="s">
        <v>254</v>
      </c>
      <c r="J4" s="7" t="s">
        <v>250</v>
      </c>
    </row>
    <row r="5" customFormat="false" ht="15" hidden="false" customHeight="false" outlineLevel="0" collapsed="false">
      <c r="A5" s="28" t="s">
        <v>255</v>
      </c>
      <c r="B5" s="29" t="n">
        <f aca="false">IFERROR(AVERAGEIFS(Responses!$M$2:$M$1001,Responses!$K$2:$K$1001,"Promoter"),"")</f>
        <v>4.625</v>
      </c>
      <c r="C5" s="29" t="n">
        <f aca="false">IFERROR(AVERAGEIFS(Responses!$M$2:$M$1001,Responses!$K$2:$K$1001,"Detractor"),"")</f>
        <v>3.375</v>
      </c>
      <c r="D5" s="29" t="n">
        <f aca="false">IF(OR(B5="",C5=""),"",B5-C5)</f>
        <v>1.25</v>
      </c>
      <c r="E5" s="29" t="n">
        <f aca="false">IFERROR(AVERAGE(Responses!$M$2:$M$1001),"")</f>
        <v>4.09677419354839</v>
      </c>
      <c r="F5" s="18" t="n">
        <f aca="false">IF(D5="","",RANK(D5,$D$5:$D$17,0)+COUNTIF($D$5:D5,D5)-1)</f>
        <v>11</v>
      </c>
      <c r="H5" s="30" t="n">
        <v>1</v>
      </c>
      <c r="I5" s="24" t="str">
        <f aca="false">IFERROR(INDEX($A$5:$A$17,MATCH(H5,$F$5:$F$17,0)),"")</f>
        <v>Discharge process (IPD)</v>
      </c>
      <c r="J5" s="29" t="n">
        <f aca="false">IFERROR(INDEX($D$5:$D$17,MATCH(H5,$F$5:$F$17,0)),"")</f>
        <v>3.625</v>
      </c>
    </row>
    <row r="6" customFormat="false" ht="15" hidden="false" customHeight="false" outlineLevel="0" collapsed="false">
      <c r="A6" s="28" t="s">
        <v>36</v>
      </c>
      <c r="B6" s="29" t="n">
        <f aca="false">IFERROR(AVERAGEIFS(Responses!$N$2:$N$1001,Responses!$K$2:$K$1001,"Promoter"),"")</f>
        <v>4.625</v>
      </c>
      <c r="C6" s="29" t="n">
        <f aca="false">IFERROR(AVERAGEIFS(Responses!$N$2:$N$1001,Responses!$K$2:$K$1001,"Detractor"),"")</f>
        <v>2</v>
      </c>
      <c r="D6" s="29" t="n">
        <f aca="false">IF(OR(B6="",C6=""),"",B6-C6)</f>
        <v>2.625</v>
      </c>
      <c r="E6" s="29" t="n">
        <f aca="false">IFERROR(AVERAGE(Responses!$N$2:$N$1001),"")</f>
        <v>3.44444444444444</v>
      </c>
      <c r="F6" s="18" t="n">
        <f aca="false">IF(D6="","",RANK(D6,$D$5:$D$17,0)+COUNTIF($D$5:D6,D6)-1)</f>
        <v>3</v>
      </c>
      <c r="H6" s="30" t="n">
        <v>2</v>
      </c>
      <c r="I6" s="24" t="str">
        <f aca="false">IFERROR(INDEX($A$5:$A$17,MATCH(H6,$F$5:$F$17,0)),"")</f>
        <v>Discharge instructions (IPD)</v>
      </c>
      <c r="J6" s="29" t="n">
        <f aca="false">IFERROR(INDEX($D$5:$D$17,MATCH(H6,$F$5:$F$17,0)),"")</f>
        <v>2.875</v>
      </c>
    </row>
    <row r="7" customFormat="false" ht="15" hidden="false" customHeight="false" outlineLevel="0" collapsed="false">
      <c r="A7" s="28" t="s">
        <v>43</v>
      </c>
      <c r="B7" s="29" t="n">
        <f aca="false">IFERROR(AVERAGEIFS(Responses!$O$2:$O$1001,Responses!$K$2:$K$1001,"Promoter"),"")</f>
        <v>4.8125</v>
      </c>
      <c r="C7" s="29" t="n">
        <f aca="false">IFERROR(AVERAGEIFS(Responses!$O$2:$O$1001,Responses!$K$2:$K$1001,"Detractor"),"")</f>
        <v>3.125</v>
      </c>
      <c r="D7" s="29" t="n">
        <f aca="false">IF(OR(B7="",C7=""),"",B7-C7)</f>
        <v>1.6875</v>
      </c>
      <c r="E7" s="29" t="n">
        <f aca="false">IFERROR(AVERAGE(Responses!$O$2:$O$1001),"")</f>
        <v>4.12903225806452</v>
      </c>
      <c r="F7" s="18" t="n">
        <f aca="false">IF(D7="","",RANK(D7,$D$5:$D$17,0)+COUNTIF($D$5:D7,D7)-1)</f>
        <v>8</v>
      </c>
      <c r="H7" s="30" t="n">
        <v>3</v>
      </c>
      <c r="I7" s="24" t="str">
        <f aca="false">IFERROR(INDEX($A$5:$A$17,MATCH(H7,$F$5:$F$17,0)),"")</f>
        <v>Waiting time</v>
      </c>
      <c r="J7" s="29" t="n">
        <f aca="false">IFERROR(INDEX($D$5:$D$17,MATCH(H7,$F$5:$F$17,0)),"")</f>
        <v>2.625</v>
      </c>
    </row>
    <row r="8" customFormat="false" ht="15" hidden="false" customHeight="false" outlineLevel="0" collapsed="false">
      <c r="A8" s="28" t="s">
        <v>256</v>
      </c>
      <c r="B8" s="29" t="n">
        <f aca="false">IFERROR(AVERAGEIFS(Responses!$P$2:$P$1001,Responses!$K$2:$K$1001,"Promoter"),"")</f>
        <v>4.75</v>
      </c>
      <c r="C8" s="29" t="n">
        <f aca="false">IFERROR(AVERAGEIFS(Responses!$P$2:$P$1001,Responses!$K$2:$K$1001,"Detractor"),"")</f>
        <v>3.14285714285714</v>
      </c>
      <c r="D8" s="29" t="n">
        <f aca="false">IF(OR(B8="",C8=""),"",B8-C8)</f>
        <v>1.60714285714286</v>
      </c>
      <c r="E8" s="29" t="n">
        <f aca="false">IFERROR(AVERAGE(Responses!$P$2:$P$1001),"")</f>
        <v>3.94444444444444</v>
      </c>
      <c r="F8" s="18" t="n">
        <f aca="false">IF(D8="","",RANK(D8,$D$5:$D$17,0)+COUNTIF($D$5:D8,D8)-1)</f>
        <v>9</v>
      </c>
      <c r="H8" s="30" t="n">
        <v>4</v>
      </c>
      <c r="I8" s="24" t="str">
        <f aca="false">IFERROR(INDEX($A$5:$A$17,MATCH(H8,$F$5:$F$17,0)),"")</f>
        <v>Billing clarity</v>
      </c>
      <c r="J8" s="29" t="n">
        <f aca="false">IFERROR(INDEX($D$5:$D$17,MATCH(H8,$F$5:$F$17,0)),"")</f>
        <v>2.375</v>
      </c>
    </row>
    <row r="9" customFormat="false" ht="15" hidden="false" customHeight="false" outlineLevel="0" collapsed="false">
      <c r="A9" s="28" t="s">
        <v>56</v>
      </c>
      <c r="B9" s="29" t="n">
        <f aca="false">IFERROR(AVERAGEIFS(Responses!$Q$2:$Q$1001,Responses!$K$2:$K$1001,"Promoter"),"")</f>
        <v>4.25</v>
      </c>
      <c r="C9" s="29" t="n">
        <f aca="false">IFERROR(AVERAGEIFS(Responses!$Q$2:$Q$1001,Responses!$K$2:$K$1001,"Detractor"),"")</f>
        <v>2.28571428571429</v>
      </c>
      <c r="D9" s="29" t="n">
        <f aca="false">IF(OR(B9="",C9=""),"",B9-C9)</f>
        <v>1.96428571428571</v>
      </c>
      <c r="E9" s="29" t="n">
        <f aca="false">IFERROR(AVERAGE(Responses!$Q$2:$Q$1001),"")</f>
        <v>3.38888888888889</v>
      </c>
      <c r="F9" s="18" t="n">
        <f aca="false">IF(D9="","",RANK(D9,$D$5:$D$17,0)+COUNTIF($D$5:D9,D9)-1)</f>
        <v>6</v>
      </c>
      <c r="H9" s="30" t="n">
        <v>5</v>
      </c>
      <c r="I9" s="24" t="str">
        <f aca="false">IFERROR(INDEX($A$5:$A$17,MATCH(H9,$F$5:$F$17,0)),"")</f>
        <v>Cleanliness</v>
      </c>
      <c r="J9" s="29" t="n">
        <f aca="false">IFERROR(INDEX($D$5:$D$17,MATCH(H9,$F$5:$F$17,0)),"")</f>
        <v>2.0625</v>
      </c>
    </row>
    <row r="10" customFormat="false" ht="15" hidden="false" customHeight="false" outlineLevel="0" collapsed="false">
      <c r="A10" s="28" t="s">
        <v>257</v>
      </c>
      <c r="B10" s="29" t="n">
        <f aca="false">IFERROR(AVERAGEIFS(Responses!$R$2:$R$1001,Responses!$K$2:$K$1001,"Promoter"),"")</f>
        <v>4.5</v>
      </c>
      <c r="C10" s="29" t="n">
        <f aca="false">IFERROR(AVERAGEIFS(Responses!$R$2:$R$1001,Responses!$K$2:$K$1001,"Detractor"),"")</f>
        <v>2.125</v>
      </c>
      <c r="D10" s="29" t="n">
        <f aca="false">IF(OR(B10="",C10=""),"",B10-C10)</f>
        <v>2.375</v>
      </c>
      <c r="E10" s="29" t="n">
        <f aca="false">IFERROR(AVERAGE(Responses!$R$2:$R$1001),"")</f>
        <v>3.67741935483871</v>
      </c>
      <c r="F10" s="18" t="n">
        <f aca="false">IF(D10="","",RANK(D10,$D$5:$D$17,0)+COUNTIF($D$5:D10,D10)-1)</f>
        <v>4</v>
      </c>
      <c r="H10" s="30" t="n">
        <v>6</v>
      </c>
      <c r="I10" s="24" t="str">
        <f aca="false">IFERROR(INDEX($A$5:$A$17,MATCH(H10,$F$5:$F$17,0)),"")</f>
        <v>Front desk and billing staff</v>
      </c>
      <c r="J10" s="29" t="n">
        <f aca="false">IFERROR(INDEX($D$5:$D$17,MATCH(H10,$F$5:$F$17,0)),"")</f>
        <v>1.96428571428571</v>
      </c>
    </row>
    <row r="11" customFormat="false" ht="15" hidden="false" customHeight="false" outlineLevel="0" collapsed="false">
      <c r="A11" s="28" t="s">
        <v>69</v>
      </c>
      <c r="B11" s="29" t="n">
        <f aca="false">IFERROR(AVERAGEIFS(Responses!$S$2:$S$1001,Responses!$K$2:$K$1001,"Promoter"),"")</f>
        <v>4.8125</v>
      </c>
      <c r="C11" s="29" t="n">
        <f aca="false">IFERROR(AVERAGEIFS(Responses!$S$2:$S$1001,Responses!$K$2:$K$1001,"Detractor"),"")</f>
        <v>2.75</v>
      </c>
      <c r="D11" s="29" t="n">
        <f aca="false">IF(OR(B11="",C11=""),"",B11-C11)</f>
        <v>2.0625</v>
      </c>
      <c r="E11" s="29" t="n">
        <f aca="false">IFERROR(AVERAGE(Responses!$S$2:$S$1001),"")</f>
        <v>4.06451612903226</v>
      </c>
      <c r="F11" s="18" t="n">
        <f aca="false">IF(D11="","",RANK(D11,$D$5:$D$17,0)+COUNTIF($D$5:D11,D11)-1)</f>
        <v>5</v>
      </c>
      <c r="H11" s="30" t="n">
        <v>7</v>
      </c>
      <c r="I11" s="24" t="str">
        <f aca="false">IFERROR(INDEX($A$5:$A$17,MATCH(H11,$F$5:$F$17,0)),"")</f>
        <v>Food (IPD)</v>
      </c>
      <c r="J11" s="29" t="n">
        <f aca="false">IFERROR(INDEX($D$5:$D$17,MATCH(H11,$F$5:$F$17,0)),"")</f>
        <v>1.75</v>
      </c>
    </row>
    <row r="12" customFormat="false" ht="15" hidden="false" customHeight="false" outlineLevel="0" collapsed="false">
      <c r="A12" s="28" t="s">
        <v>258</v>
      </c>
      <c r="B12" s="29" t="n">
        <f aca="false">IFERROR(AVERAGEIFS(Responses!$T$2:$T$1001,Responses!$K$2:$K$1001,"Promoter"),"")</f>
        <v>4.5</v>
      </c>
      <c r="C12" s="29" t="n">
        <f aca="false">IFERROR(AVERAGEIFS(Responses!$T$2:$T$1001,Responses!$K$2:$K$1001,"Detractor"),"")</f>
        <v>4</v>
      </c>
      <c r="D12" s="29" t="n">
        <f aca="false">IF(OR(B12="",C12=""),"",B12-C12)</f>
        <v>0.5</v>
      </c>
      <c r="E12" s="29" t="n">
        <f aca="false">IFERROR(AVERAGE(Responses!$T$2:$T$1001),"")</f>
        <v>4.23076923076923</v>
      </c>
      <c r="F12" s="18" t="n">
        <f aca="false">IF(D12="","",RANK(D12,$D$5:$D$17,0)+COUNTIF($D$5:D12,D12)-1)</f>
        <v>12</v>
      </c>
      <c r="H12" s="30" t="n">
        <v>8</v>
      </c>
      <c r="I12" s="24" t="str">
        <f aca="false">IFERROR(INDEX($A$5:$A$17,MATCH(H12,$F$5:$F$17,0)),"")</f>
        <v>Doctor communication</v>
      </c>
      <c r="J12" s="29" t="n">
        <f aca="false">IFERROR(INDEX($D$5:$D$17,MATCH(H12,$F$5:$F$17,0)),"")</f>
        <v>1.6875</v>
      </c>
    </row>
    <row r="13" customFormat="false" ht="15" hidden="false" customHeight="false" outlineLevel="0" collapsed="false">
      <c r="A13" s="28" t="s">
        <v>259</v>
      </c>
      <c r="B13" s="29" t="n">
        <f aca="false">IFERROR(AVERAGEIFS(Responses!$U$2:$U$1001,Responses!$K$2:$K$1001,"Promoter"),"")</f>
        <v>4.375</v>
      </c>
      <c r="C13" s="29" t="n">
        <f aca="false">IFERROR(AVERAGEIFS(Responses!$U$2:$U$1001,Responses!$K$2:$K$1001,"Detractor"),"")</f>
        <v>3</v>
      </c>
      <c r="D13" s="29" t="n">
        <f aca="false">IF(OR(B13="",C13=""),"",B13-C13)</f>
        <v>1.375</v>
      </c>
      <c r="E13" s="29" t="n">
        <f aca="false">IFERROR(AVERAGE(Responses!$U$2:$U$1001),"")</f>
        <v>4.07692307692308</v>
      </c>
      <c r="F13" s="18" t="n">
        <f aca="false">IF(D13="","",RANK(D13,$D$5:$D$17,0)+COUNTIF($D$5:D13,D13)-1)</f>
        <v>10</v>
      </c>
      <c r="H13" s="30" t="n">
        <v>9</v>
      </c>
      <c r="I13" s="24" t="str">
        <f aca="false">IFERROR(INDEX($A$5:$A$17,MATCH(H13,$F$5:$F$17,0)),"")</f>
        <v>Time to ask questions</v>
      </c>
      <c r="J13" s="29" t="n">
        <f aca="false">IFERROR(INDEX($D$5:$D$17,MATCH(H13,$F$5:$F$17,0)),"")</f>
        <v>1.60714285714286</v>
      </c>
    </row>
    <row r="14" customFormat="false" ht="15" hidden="false" customHeight="false" outlineLevel="0" collapsed="false">
      <c r="A14" s="28" t="s">
        <v>260</v>
      </c>
      <c r="B14" s="29" t="n">
        <f aca="false">IFERROR(AVERAGEIFS(Responses!$V$2:$V$1001,Responses!$K$2:$K$1001,"Promoter"),"")</f>
        <v>4.75</v>
      </c>
      <c r="C14" s="29" t="n">
        <f aca="false">IFERROR(AVERAGEIFS(Responses!$V$2:$V$1001,Responses!$K$2:$K$1001,"Detractor"),"")</f>
        <v>3</v>
      </c>
      <c r="D14" s="29" t="n">
        <f aca="false">IF(OR(B14="",C14=""),"",B14-C14)</f>
        <v>1.75</v>
      </c>
      <c r="E14" s="29" t="n">
        <f aca="false">IFERROR(AVERAGE(Responses!$V$2:$V$1001),"")</f>
        <v>4.07692307692308</v>
      </c>
      <c r="F14" s="18" t="n">
        <f aca="false">IF(D14="","",RANK(D14,$D$5:$D$17,0)+COUNTIF($D$5:D14,D14)-1)</f>
        <v>7</v>
      </c>
      <c r="H14" s="30" t="n">
        <v>10</v>
      </c>
      <c r="I14" s="24" t="str">
        <f aca="false">IFERROR(INDEX($A$5:$A$17,MATCH(H14,$F$5:$F$17,0)),"")</f>
        <v>Nursing courtesy (IPD)</v>
      </c>
      <c r="J14" s="29" t="n">
        <f aca="false">IFERROR(INDEX($D$5:$D$17,MATCH(H14,$F$5:$F$17,0)),"")</f>
        <v>1.375</v>
      </c>
    </row>
    <row r="15" customFormat="false" ht="15" hidden="false" customHeight="false" outlineLevel="0" collapsed="false">
      <c r="A15" s="28" t="s">
        <v>261</v>
      </c>
      <c r="B15" s="29" t="n">
        <f aca="false">IFERROR(AVERAGEIFS(Responses!$W$2:$W$1001,Responses!$K$2:$K$1001,"Promoter"),"")</f>
        <v>4.8</v>
      </c>
      <c r="C15" s="29" t="str">
        <f aca="false">IFERROR(AVERAGEIFS(Responses!$W$2:$W$1001,Responses!$K$2:$K$1001,"Detractor"),"")</f>
        <v/>
      </c>
      <c r="D15" s="29" t="str">
        <f aca="false">IF(OR(B15="",C15=""),"",B15-C15)</f>
        <v/>
      </c>
      <c r="E15" s="29" t="n">
        <f aca="false">IFERROR(AVERAGE(Responses!$W$2:$W$1001),"")</f>
        <v>4.375</v>
      </c>
      <c r="F15" s="18" t="str">
        <f aca="false">IF(D15="","",RANK(D15,$D$5:$D$17,0)+COUNTIF($D$5:D15,D15)-1)</f>
        <v/>
      </c>
      <c r="H15" s="30" t="n">
        <v>11</v>
      </c>
      <c r="I15" s="24" t="str">
        <f aca="false">IFERROR(INDEX($A$5:$A$17,MATCH(H15,$F$5:$F$17,0)),"")</f>
        <v>Booking/Admission</v>
      </c>
      <c r="J15" s="29" t="n">
        <f aca="false">IFERROR(INDEX($D$5:$D$17,MATCH(H15,$F$5:$F$17,0)),"")</f>
        <v>1.25</v>
      </c>
    </row>
    <row r="16" customFormat="false" ht="15" hidden="false" customHeight="false" outlineLevel="0" collapsed="false">
      <c r="A16" s="28" t="s">
        <v>262</v>
      </c>
      <c r="B16" s="29" t="n">
        <f aca="false">IFERROR(AVERAGEIFS(Responses!$X$2:$X$1001,Responses!$K$2:$K$1001,"Promoter"),"")</f>
        <v>4.625</v>
      </c>
      <c r="C16" s="29" t="n">
        <f aca="false">IFERROR(AVERAGEIFS(Responses!$X$2:$X$1001,Responses!$K$2:$K$1001,"Detractor"),"")</f>
        <v>1</v>
      </c>
      <c r="D16" s="29" t="n">
        <f aca="false">IF(OR(B16="",C16=""),"",B16-C16)</f>
        <v>3.625</v>
      </c>
      <c r="E16" s="29" t="n">
        <f aca="false">IFERROR(AVERAGE(Responses!$X$2:$X$1001),"")</f>
        <v>3.84615384615385</v>
      </c>
      <c r="F16" s="18" t="n">
        <f aca="false">IF(D16="","",RANK(D16,$D$5:$D$17,0)+COUNTIF($D$5:D16,D16)-1)</f>
        <v>1</v>
      </c>
      <c r="H16" s="30" t="n">
        <v>12</v>
      </c>
      <c r="I16" s="24" t="str">
        <f aca="false">IFERROR(INDEX($A$5:$A$17,MATCH(H16,$F$5:$F$17,0)),"")</f>
        <v>Nursing responsiveness (IPD)</v>
      </c>
      <c r="J16" s="29" t="n">
        <f aca="false">IFERROR(INDEX($D$5:$D$17,MATCH(H16,$F$5:$F$17,0)),"")</f>
        <v>0.5</v>
      </c>
    </row>
    <row r="17" customFormat="false" ht="15" hidden="false" customHeight="false" outlineLevel="0" collapsed="false">
      <c r="A17" s="28" t="s">
        <v>263</v>
      </c>
      <c r="B17" s="29" t="n">
        <f aca="false">IFERROR(AVERAGEIFS(Responses!$Y$2:$Y$1001,Responses!$K$2:$K$1001,"Promoter"),"")</f>
        <v>4.875</v>
      </c>
      <c r="C17" s="29" t="n">
        <f aca="false">IFERROR(AVERAGEIFS(Responses!$Y$2:$Y$1001,Responses!$K$2:$K$1001,"Detractor"),"")</f>
        <v>2</v>
      </c>
      <c r="D17" s="29" t="n">
        <f aca="false">IF(OR(B17="",C17=""),"",B17-C17)</f>
        <v>2.875</v>
      </c>
      <c r="E17" s="29" t="n">
        <f aca="false">IFERROR(AVERAGE(Responses!$Y$2:$Y$1001),"")</f>
        <v>4.30769230769231</v>
      </c>
      <c r="F17" s="18" t="n">
        <f aca="false">IF(D17="","",RANK(D17,$D$5:$D$17,0)+COUNTIF($D$5:D17,D17)-1)</f>
        <v>2</v>
      </c>
      <c r="H17" s="30" t="n">
        <v>13</v>
      </c>
      <c r="I17" s="24" t="str">
        <f aca="false">IFERROR(INDEX($A$5:$A$17,MATCH(H17,$F$5:$F$17,0)),"")</f>
        <v/>
      </c>
      <c r="J17" s="29" t="str">
        <f aca="false">IFERROR(INDEX($D$5:$D$17,MATCH(H17,$F$5:$F$17,0)),"")</f>
        <v/>
      </c>
    </row>
    <row r="19" customFormat="false" ht="15" hidden="false" customHeight="false" outlineLevel="0" collapsed="false">
      <c r="A19" s="8" t="s">
        <v>264</v>
      </c>
    </row>
  </sheetData>
  <conditionalFormatting sqref="D5:D17">
    <cfRule type="colorScale" priority="2">
      <colorScale>
        <cfvo type="min" val="0"/>
        <cfvo type="max" val="0"/>
        <color rgb="FFFFFFFF"/>
        <color rgb="FFF8696B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7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26"/>
    <col collapsed="false" customWidth="true" hidden="false" outlineLevel="0" max="5" min="5" style="0" width="8"/>
    <col collapsed="false" customWidth="true" hidden="false" outlineLevel="0" max="6" min="6" style="0" width="26"/>
    <col collapsed="false" customWidth="true" hidden="false" outlineLevel="0" max="7" min="7" style="0" width="30"/>
    <col collapsed="false" customWidth="true" hidden="false" outlineLevel="0" max="8" min="8" style="0" width="15"/>
    <col collapsed="false" customWidth="true" hidden="false" outlineLevel="0" max="9" min="9" style="0" width="16"/>
    <col collapsed="false" customWidth="true" hidden="false" outlineLevel="0" max="10" min="10" style="0" width="10"/>
    <col collapsed="false" customWidth="true" hidden="false" outlineLevel="0" max="11" min="11" style="0" width="24"/>
    <col collapsed="false" customWidth="true" hidden="false" outlineLevel="0" max="12" min="12" style="0" width="32"/>
    <col collapsed="false" customWidth="true" hidden="false" outlineLevel="0" max="14" min="13" style="0" width="12"/>
    <col collapsed="false" customWidth="true" hidden="false" outlineLevel="0" max="15" min="15" style="0" width="9"/>
    <col collapsed="false" customWidth="true" hidden="false" outlineLevel="0" max="16" min="16" style="0" width="8"/>
    <col collapsed="false" customWidth="true" hidden="false" outlineLevel="0" max="17" min="17" style="0" width="10"/>
    <col collapsed="false" customWidth="true" hidden="false" outlineLevel="0" max="18" min="18" style="0" width="12"/>
    <col collapsed="false" customWidth="true" hidden="false" outlineLevel="0" max="19" min="19" style="0" width="10"/>
  </cols>
  <sheetData>
    <row r="1" customFormat="false" ht="17.35" hidden="false" customHeight="false" outlineLevel="0" collapsed="false">
      <c r="A1" s="1" t="s">
        <v>265</v>
      </c>
    </row>
    <row r="2" customFormat="false" ht="15" hidden="false" customHeight="false" outlineLevel="0" collapsed="false">
      <c r="A2" s="2" t="s">
        <v>266</v>
      </c>
    </row>
    <row r="3" customFormat="false" ht="19.5" hidden="false" customHeight="true" outlineLevel="0" collapsed="false">
      <c r="D3" s="7" t="s">
        <v>267</v>
      </c>
      <c r="E3" s="7" t="s">
        <v>268</v>
      </c>
    </row>
    <row r="4" customFormat="false" ht="15" hidden="false" customHeight="false" outlineLevel="0" collapsed="false">
      <c r="A4" s="15" t="s">
        <v>269</v>
      </c>
      <c r="B4" s="18" t="n">
        <f aca="false">COUNTA($A$18:$A$517)</f>
        <v>10</v>
      </c>
      <c r="D4" s="24" t="str">
        <f aca="false">Lists!D2</f>
        <v>Waiting time</v>
      </c>
      <c r="E4" s="18" t="n">
        <f aca="false">COUNTIF($K$18:$K$517,D4)</f>
        <v>4</v>
      </c>
    </row>
    <row r="5" customFormat="false" ht="15" hidden="false" customHeight="false" outlineLevel="0" collapsed="false">
      <c r="A5" s="15" t="s">
        <v>270</v>
      </c>
      <c r="B5" s="31" t="n">
        <f aca="false">IFERROR(COUNT($I$18:$I$517)/B4,0)</f>
        <v>1</v>
      </c>
      <c r="D5" s="24" t="str">
        <f aca="false">Lists!D3</f>
        <v>Doctor communication</v>
      </c>
      <c r="E5" s="18" t="n">
        <f aca="false">COUNTIF($K$18:$K$517,D5)</f>
        <v>0</v>
      </c>
    </row>
    <row r="6" customFormat="false" ht="15" hidden="false" customHeight="false" outlineLevel="0" collapsed="false">
      <c r="A6" s="15" t="s">
        <v>271</v>
      </c>
      <c r="B6" s="25" t="n">
        <f aca="false">IFERROR(MEDIAN($J$18:$J$517),"")</f>
        <v>20</v>
      </c>
      <c r="D6" s="24" t="str">
        <f aca="false">Lists!D4</f>
        <v>Nursing</v>
      </c>
      <c r="E6" s="18" t="n">
        <f aca="false">COUNTIF($K$18:$K$517,D6)</f>
        <v>0</v>
      </c>
    </row>
    <row r="7" customFormat="false" ht="15" hidden="false" customHeight="false" outlineLevel="0" collapsed="false">
      <c r="A7" s="15" t="s">
        <v>272</v>
      </c>
      <c r="B7" s="31" t="n">
        <f aca="false">IFERROR(COUNTIF($P$18:$P$517,"Yes")/(COUNTIF($P$18:$P$517,"Yes")+COUNTIF($P$18:$P$517,"No")),0)</f>
        <v>0.9</v>
      </c>
      <c r="D7" s="24" t="str">
        <f aca="false">Lists!D5</f>
        <v>Front desk and billing staff</v>
      </c>
      <c r="E7" s="18" t="n">
        <f aca="false">COUNTIF($K$18:$K$517,D7)</f>
        <v>0</v>
      </c>
    </row>
    <row r="8" customFormat="false" ht="15" hidden="false" customHeight="false" outlineLevel="0" collapsed="false">
      <c r="A8" s="15" t="s">
        <v>273</v>
      </c>
      <c r="B8" s="18" t="n">
        <f aca="false">COUNTIF($M$18:$M$517,"Open")</f>
        <v>0</v>
      </c>
      <c r="D8" s="24" t="str">
        <f aca="false">Lists!D6</f>
        <v>Billing clarity and charges</v>
      </c>
      <c r="E8" s="18" t="n">
        <f aca="false">COUNTIF($K$18:$K$517,D8)</f>
        <v>3</v>
      </c>
    </row>
    <row r="9" customFormat="false" ht="15" hidden="false" customHeight="false" outlineLevel="0" collapsed="false">
      <c r="A9" s="15" t="s">
        <v>57</v>
      </c>
      <c r="B9" s="18" t="n">
        <f aca="false">COUNTIF($M$18:$M$517,"Unreachable")</f>
        <v>0</v>
      </c>
      <c r="D9" s="24" t="str">
        <f aca="false">Lists!D7</f>
        <v>Insurance/TPA</v>
      </c>
      <c r="E9" s="18" t="n">
        <f aca="false">COUNTIF($K$18:$K$517,D9)</f>
        <v>0</v>
      </c>
    </row>
    <row r="10" customFormat="false" ht="15" hidden="false" customHeight="false" outlineLevel="0" collapsed="false">
      <c r="D10" s="24" t="str">
        <f aca="false">Lists!D8</f>
        <v>Cleanliness</v>
      </c>
      <c r="E10" s="18" t="n">
        <f aca="false">COUNTIF($K$18:$K$517,D10)</f>
        <v>0</v>
      </c>
    </row>
    <row r="11" customFormat="false" ht="15" hidden="false" customHeight="false" outlineLevel="0" collapsed="false">
      <c r="D11" s="24" t="str">
        <f aca="false">Lists!D9</f>
        <v>Food</v>
      </c>
      <c r="E11" s="18" t="n">
        <f aca="false">COUNTIF($K$18:$K$517,D11)</f>
        <v>0</v>
      </c>
    </row>
    <row r="12" customFormat="false" ht="15" hidden="false" customHeight="false" outlineLevel="0" collapsed="false">
      <c r="D12" s="24" t="str">
        <f aca="false">Lists!D10</f>
        <v>Discharge process</v>
      </c>
      <c r="E12" s="18" t="n">
        <f aca="false">COUNTIF($K$18:$K$517,D12)</f>
        <v>2</v>
      </c>
    </row>
    <row r="13" customFormat="false" ht="15" hidden="false" customHeight="false" outlineLevel="0" collapsed="false">
      <c r="D13" s="24" t="str">
        <f aca="false">Lists!D11</f>
        <v>Appointment booking</v>
      </c>
      <c r="E13" s="18" t="n">
        <f aca="false">COUNTIF($K$18:$K$517,D13)</f>
        <v>0</v>
      </c>
    </row>
    <row r="14" customFormat="false" ht="15" hidden="false" customHeight="false" outlineLevel="0" collapsed="false">
      <c r="D14" s="24" t="str">
        <f aca="false">Lists!D12</f>
        <v>Facilities and parking</v>
      </c>
      <c r="E14" s="18" t="n">
        <f aca="false">COUNTIF($K$18:$K$517,D14)</f>
        <v>0</v>
      </c>
    </row>
    <row r="15" customFormat="false" ht="15" hidden="false" customHeight="false" outlineLevel="0" collapsed="false">
      <c r="D15" s="24" t="str">
        <f aca="false">Lists!D13</f>
        <v>Other</v>
      </c>
      <c r="E15" s="18" t="n">
        <f aca="false">COUNTIF($K$18:$K$517,D15)</f>
        <v>1</v>
      </c>
    </row>
    <row r="17" customFormat="false" ht="45" hidden="false" customHeight="true" outlineLevel="0" collapsed="false">
      <c r="A17" s="7" t="s">
        <v>85</v>
      </c>
      <c r="B17" s="7" t="s">
        <v>274</v>
      </c>
      <c r="C17" s="7" t="s">
        <v>204</v>
      </c>
      <c r="D17" s="7" t="s">
        <v>91</v>
      </c>
      <c r="E17" s="7" t="s">
        <v>275</v>
      </c>
      <c r="F17" s="7" t="s">
        <v>276</v>
      </c>
      <c r="G17" s="7" t="s">
        <v>277</v>
      </c>
      <c r="H17" s="7" t="s">
        <v>278</v>
      </c>
      <c r="I17" s="7" t="s">
        <v>279</v>
      </c>
      <c r="J17" s="7" t="s">
        <v>280</v>
      </c>
      <c r="K17" s="7" t="s">
        <v>267</v>
      </c>
      <c r="L17" s="7" t="s">
        <v>281</v>
      </c>
      <c r="M17" s="7" t="s">
        <v>27</v>
      </c>
      <c r="N17" s="7" t="s">
        <v>282</v>
      </c>
      <c r="O17" s="7" t="s">
        <v>283</v>
      </c>
      <c r="P17" s="7" t="s">
        <v>284</v>
      </c>
      <c r="Q17" s="7" t="s">
        <v>285</v>
      </c>
      <c r="R17" s="7" t="s">
        <v>286</v>
      </c>
      <c r="S17" s="7" t="s">
        <v>287</v>
      </c>
    </row>
    <row r="18" customFormat="false" ht="15" hidden="false" customHeight="false" outlineLevel="0" collapsed="false">
      <c r="A18" s="27" t="s">
        <v>120</v>
      </c>
      <c r="B18" s="32" t="n">
        <f aca="false">IF($S18="","",INDEX(Responses!$B$2:$B$1001,$S18))</f>
        <v>45947</v>
      </c>
      <c r="C18" s="24" t="str">
        <f aca="false">IF($S18="","",INDEX(Responses!$E$2:$E$1001,$S18)&amp;"")</f>
        <v>OPD</v>
      </c>
      <c r="D18" s="24" t="str">
        <f aca="false">IF($S18="","",INDEX(Responses!$G$2:$G$1001,$S18)&amp;"")</f>
        <v>Paediatrics</v>
      </c>
      <c r="E18" s="24" t="n">
        <f aca="false">IF($S18="","",INDEX(Responses!$J$2:$J$1001,$S18))</f>
        <v>6</v>
      </c>
      <c r="F18" s="24" t="str">
        <f aca="false">IF($S18="","",MID(IF(AND(INDEX(Responses!$M$2:$M$1001,$S18)&lt;&gt;"",INDEX(Responses!$M$2:$M$1001,$S18)&lt;=2),", Booking/Admission","")&amp;IF(AND(INDEX(Responses!$N$2:$N$1001,$S18)&lt;&gt;"",INDEX(Responses!$N$2:$N$1001,$S18)&lt;=2),", Waiting time","")&amp;IF(AND(INDEX(Responses!$O$2:$O$1001,$S18)&lt;&gt;"",INDEX(Responses!$O$2:$O$1001,$S18)&lt;=2),", Doctor communication","")&amp;IF(AND(INDEX(Responses!$P$2:$P$1001,$S18)&lt;&gt;"",INDEX(Responses!$P$2:$P$1001,$S18)&lt;=2),", Time to ask questions","")&amp;IF(AND(INDEX(Responses!$Q$2:$Q$1001,$S18)&lt;&gt;"",INDEX(Responses!$Q$2:$Q$1001,$S18)&lt;=2),", Front desk and billing staff","")&amp;IF(AND(INDEX(Responses!$R$2:$R$1001,$S18)&lt;&gt;"",INDEX(Responses!$R$2:$R$1001,$S18)&lt;=2),", Billing clarity","")&amp;IF(AND(INDEX(Responses!$S$2:$S$1001,$S18)&lt;&gt;"",INDEX(Responses!$S$2:$S$1001,$S18)&lt;=2),", Cleanliness","")&amp;IF(AND(INDEX(Responses!$T$2:$T$1001,$S18)&lt;&gt;"",INDEX(Responses!$T$2:$T$1001,$S18)&lt;=2),", Nursing responsiveness","")&amp;IF(AND(INDEX(Responses!$U$2:$U$1001,$S18)&lt;&gt;"",INDEX(Responses!$U$2:$U$1001,$S18)&lt;=2),", Nursing courtesy","")&amp;IF(AND(INDEX(Responses!$V$2:$V$1001,$S18)&lt;&gt;"",INDEX(Responses!$V$2:$V$1001,$S18)&lt;=2),", Food","")&amp;IF(AND(INDEX(Responses!$W$2:$W$1001,$S18)&lt;&gt;"",INDEX(Responses!$W$2:$W$1001,$S18)&lt;=2),", Insurance/TPA","")&amp;IF(AND(INDEX(Responses!$X$2:$X$1001,$S18)&lt;&gt;"",INDEX(Responses!$X$2:$X$1001,$S18)&lt;=2),", Discharge process","")&amp;IF(AND(INDEX(Responses!$Y$2:$Y$1001,$S18)&lt;&gt;"",INDEX(Responses!$Y$2:$Y$1001,$S18)&lt;=2),", Discharge instructions",""),3,500))</f>
        <v>Waiting time, Billing clarity, Cleanliness</v>
      </c>
      <c r="G18" s="24" t="str">
        <f aca="false">IF($S18="","",INDEX(Responses!$L$2:$L$1001,$S18)&amp;"")</f>
        <v>Waited over an hour past my appointment</v>
      </c>
      <c r="H18" s="27" t="s">
        <v>288</v>
      </c>
      <c r="I18" s="33" t="n">
        <v>45948.25</v>
      </c>
      <c r="J18" s="34" t="n">
        <f aca="false">IF(OR(I18="",B18=""),"",ROUND((I18-B18)*24,1))</f>
        <v>30</v>
      </c>
      <c r="K18" s="27" t="s">
        <v>36</v>
      </c>
      <c r="L18" s="27" t="s">
        <v>289</v>
      </c>
      <c r="M18" s="27" t="s">
        <v>51</v>
      </c>
      <c r="N18" s="35" t="n">
        <v>45950</v>
      </c>
      <c r="O18" s="36" t="n">
        <f aca="false">IF(OR(N18="",B18=""),"",N18-B18)</f>
        <v>3</v>
      </c>
      <c r="P18" s="24" t="str">
        <f aca="false">IF(J18="","",IF(AND(C18="IPD",J18&lt;=24),"Yes",IF(AND(C18&lt;&gt;"IPD",J18&lt;=48),"Yes","No")))</f>
        <v>Yes</v>
      </c>
      <c r="Q18" s="24" t="str">
        <f aca="false">IF(B18="","",TEXT(B18,"yyyy-mm"))</f>
        <v>2025-10</v>
      </c>
      <c r="R18" s="34" t="str">
        <f aca="false">IF(AND(Q18='Monthly Summary'!$C$4,J18&lt;&gt;""),J18,"")</f>
        <v/>
      </c>
      <c r="S18" s="24" t="n">
        <f aca="false">IF(A18="","",IFERROR(MATCH(A18,Responses!$A$2:$A$1001,0),""))</f>
        <v>3</v>
      </c>
    </row>
    <row r="19" customFormat="false" ht="15" hidden="false" customHeight="false" outlineLevel="0" collapsed="false">
      <c r="A19" s="27" t="s">
        <v>129</v>
      </c>
      <c r="B19" s="32" t="n">
        <f aca="false">IF($S19="","",INDEX(Responses!$B$2:$B$1001,$S19))</f>
        <v>45975</v>
      </c>
      <c r="C19" s="24" t="str">
        <f aca="false">IF($S19="","",INDEX(Responses!$E$2:$E$1001,$S19)&amp;"")</f>
        <v>IPD</v>
      </c>
      <c r="D19" s="24" t="str">
        <f aca="false">IF($S19="","",INDEX(Responses!$G$2:$G$1001,$S19)&amp;"")</f>
        <v>Cardiology</v>
      </c>
      <c r="E19" s="24" t="n">
        <f aca="false">IF($S19="","",INDEX(Responses!$J$2:$J$1001,$S19))</f>
        <v>6</v>
      </c>
      <c r="F19" s="24" t="str">
        <f aca="false">IF($S19="","",MID(IF(AND(INDEX(Responses!$M$2:$M$1001,$S19)&lt;&gt;"",INDEX(Responses!$M$2:$M$1001,$S19)&lt;=2),", Booking/Admission","")&amp;IF(AND(INDEX(Responses!$N$2:$N$1001,$S19)&lt;&gt;"",INDEX(Responses!$N$2:$N$1001,$S19)&lt;=2),", Waiting time","")&amp;IF(AND(INDEX(Responses!$O$2:$O$1001,$S19)&lt;&gt;"",INDEX(Responses!$O$2:$O$1001,$S19)&lt;=2),", Doctor communication","")&amp;IF(AND(INDEX(Responses!$P$2:$P$1001,$S19)&lt;&gt;"",INDEX(Responses!$P$2:$P$1001,$S19)&lt;=2),", Time to ask questions","")&amp;IF(AND(INDEX(Responses!$Q$2:$Q$1001,$S19)&lt;&gt;"",INDEX(Responses!$Q$2:$Q$1001,$S19)&lt;=2),", Front desk and billing staff","")&amp;IF(AND(INDEX(Responses!$R$2:$R$1001,$S19)&lt;&gt;"",INDEX(Responses!$R$2:$R$1001,$S19)&lt;=2),", Billing clarity","")&amp;IF(AND(INDEX(Responses!$S$2:$S$1001,$S19)&lt;&gt;"",INDEX(Responses!$S$2:$S$1001,$S19)&lt;=2),", Cleanliness","")&amp;IF(AND(INDEX(Responses!$T$2:$T$1001,$S19)&lt;&gt;"",INDEX(Responses!$T$2:$T$1001,$S19)&lt;=2),", Nursing responsiveness","")&amp;IF(AND(INDEX(Responses!$U$2:$U$1001,$S19)&lt;&gt;"",INDEX(Responses!$U$2:$U$1001,$S19)&lt;=2),", Nursing courtesy","")&amp;IF(AND(INDEX(Responses!$V$2:$V$1001,$S19)&lt;&gt;"",INDEX(Responses!$V$2:$V$1001,$S19)&lt;=2),", Food","")&amp;IF(AND(INDEX(Responses!$W$2:$W$1001,$S19)&lt;&gt;"",INDEX(Responses!$W$2:$W$1001,$S19)&lt;=2),", Insurance/TPA","")&amp;IF(AND(INDEX(Responses!$X$2:$X$1001,$S19)&lt;&gt;"",INDEX(Responses!$X$2:$X$1001,$S19)&lt;=2),", Discharge process","")&amp;IF(AND(INDEX(Responses!$Y$2:$Y$1001,$S19)&lt;&gt;"",INDEX(Responses!$Y$2:$Y$1001,$S19)&lt;=2),", Discharge instructions",""),3,500))</f>
        <v>Discharge process, Discharge instructions</v>
      </c>
      <c r="G19" s="24" t="str">
        <f aca="false">IF($S19="","",INDEX(Responses!$L$2:$L$1001,$S19)&amp;"")</f>
        <v>Discharge took the whole day</v>
      </c>
      <c r="H19" s="27" t="s">
        <v>290</v>
      </c>
      <c r="I19" s="33" t="n">
        <v>45975.9166666667</v>
      </c>
      <c r="J19" s="34" t="n">
        <f aca="false">IF(OR(I19="",B19=""),"",ROUND((I19-B19)*24,1))</f>
        <v>22</v>
      </c>
      <c r="K19" s="27" t="s">
        <v>74</v>
      </c>
      <c r="L19" s="27" t="s">
        <v>291</v>
      </c>
      <c r="M19" s="27" t="s">
        <v>51</v>
      </c>
      <c r="N19" s="35" t="n">
        <v>45977</v>
      </c>
      <c r="O19" s="36" t="n">
        <f aca="false">IF(OR(N19="",B19=""),"",N19-B19)</f>
        <v>2</v>
      </c>
      <c r="P19" s="24" t="str">
        <f aca="false">IF(J19="","",IF(AND(C19="IPD",J19&lt;=24),"Yes",IF(AND(C19&lt;&gt;"IPD",J19&lt;=48),"Yes","No")))</f>
        <v>Yes</v>
      </c>
      <c r="Q19" s="24" t="str">
        <f aca="false">IF(B19="","",TEXT(B19,"yyyy-mm"))</f>
        <v>2025-11</v>
      </c>
      <c r="R19" s="34" t="str">
        <f aca="false">IF(AND(Q19='Monthly Summary'!$C$4,J19&lt;&gt;""),J19,"")</f>
        <v/>
      </c>
      <c r="S19" s="24" t="n">
        <f aca="false">IF(A19="","",IFERROR(MATCH(A19,Responses!$A$2:$A$1001,0),""))</f>
        <v>6</v>
      </c>
    </row>
    <row r="20" customFormat="false" ht="15" hidden="false" customHeight="false" outlineLevel="0" collapsed="false">
      <c r="A20" s="27" t="s">
        <v>141</v>
      </c>
      <c r="B20" s="32" t="n">
        <f aca="false">IF($S20="","",INDEX(Responses!$B$2:$B$1001,$S20))</f>
        <v>46032</v>
      </c>
      <c r="C20" s="24" t="str">
        <f aca="false">IF($S20="","",INDEX(Responses!$E$2:$E$1001,$S20)&amp;"")</f>
        <v>OPD</v>
      </c>
      <c r="D20" s="24" t="str">
        <f aca="false">IF($S20="","",INDEX(Responses!$G$2:$G$1001,$S20)&amp;"")</f>
        <v>Cardiology</v>
      </c>
      <c r="E20" s="24" t="n">
        <f aca="false">IF($S20="","",INDEX(Responses!$J$2:$J$1001,$S20))</f>
        <v>5</v>
      </c>
      <c r="F20" s="24" t="str">
        <f aca="false">IF($S20="","",MID(IF(AND(INDEX(Responses!$M$2:$M$1001,$S20)&lt;&gt;"",INDEX(Responses!$M$2:$M$1001,$S20)&lt;=2),", Booking/Admission","")&amp;IF(AND(INDEX(Responses!$N$2:$N$1001,$S20)&lt;&gt;"",INDEX(Responses!$N$2:$N$1001,$S20)&lt;=2),", Waiting time","")&amp;IF(AND(INDEX(Responses!$O$2:$O$1001,$S20)&lt;&gt;"",INDEX(Responses!$O$2:$O$1001,$S20)&lt;=2),", Doctor communication","")&amp;IF(AND(INDEX(Responses!$P$2:$P$1001,$S20)&lt;&gt;"",INDEX(Responses!$P$2:$P$1001,$S20)&lt;=2),", Time to ask questions","")&amp;IF(AND(INDEX(Responses!$Q$2:$Q$1001,$S20)&lt;&gt;"",INDEX(Responses!$Q$2:$Q$1001,$S20)&lt;=2),", Front desk and billing staff","")&amp;IF(AND(INDEX(Responses!$R$2:$R$1001,$S20)&lt;&gt;"",INDEX(Responses!$R$2:$R$1001,$S20)&lt;=2),", Billing clarity","")&amp;IF(AND(INDEX(Responses!$S$2:$S$1001,$S20)&lt;&gt;"",INDEX(Responses!$S$2:$S$1001,$S20)&lt;=2),", Cleanliness","")&amp;IF(AND(INDEX(Responses!$T$2:$T$1001,$S20)&lt;&gt;"",INDEX(Responses!$T$2:$T$1001,$S20)&lt;=2),", Nursing responsiveness","")&amp;IF(AND(INDEX(Responses!$U$2:$U$1001,$S20)&lt;&gt;"",INDEX(Responses!$U$2:$U$1001,$S20)&lt;=2),", Nursing courtesy","")&amp;IF(AND(INDEX(Responses!$V$2:$V$1001,$S20)&lt;&gt;"",INDEX(Responses!$V$2:$V$1001,$S20)&lt;=2),", Food","")&amp;IF(AND(INDEX(Responses!$W$2:$W$1001,$S20)&lt;&gt;"",INDEX(Responses!$W$2:$W$1001,$S20)&lt;=2),", Insurance/TPA","")&amp;IF(AND(INDEX(Responses!$X$2:$X$1001,$S20)&lt;&gt;"",INDEX(Responses!$X$2:$X$1001,$S20)&lt;=2),", Discharge process","")&amp;IF(AND(INDEX(Responses!$Y$2:$Y$1001,$S20)&lt;&gt;"",INDEX(Responses!$Y$2:$Y$1001,$S20)&lt;=2),", Discharge instructions",""),3,500))</f>
        <v>Front desk and billing staff, Billing clarity</v>
      </c>
      <c r="G20" s="24" t="str">
        <f aca="false">IF($S20="","",INDEX(Responses!$L$2:$L$1001,$S20)&amp;"")</f>
        <v>Bill was higher than the estimate</v>
      </c>
      <c r="H20" s="27" t="s">
        <v>288</v>
      </c>
      <c r="I20" s="33" t="n">
        <v>46032.75</v>
      </c>
      <c r="J20" s="34" t="n">
        <f aca="false">IF(OR(I20="",B20=""),"",ROUND((I20-B20)*24,1))</f>
        <v>18</v>
      </c>
      <c r="K20" s="27" t="s">
        <v>62</v>
      </c>
      <c r="L20" s="27" t="s">
        <v>292</v>
      </c>
      <c r="M20" s="27" t="s">
        <v>51</v>
      </c>
      <c r="N20" s="35" t="n">
        <v>46034</v>
      </c>
      <c r="O20" s="36" t="n">
        <f aca="false">IF(OR(N20="",B20=""),"",N20-B20)</f>
        <v>2</v>
      </c>
      <c r="P20" s="24" t="str">
        <f aca="false">IF(J20="","",IF(AND(C20="IPD",J20&lt;=24),"Yes",IF(AND(C20&lt;&gt;"IPD",J20&lt;=48),"Yes","No")))</f>
        <v>Yes</v>
      </c>
      <c r="Q20" s="24" t="str">
        <f aca="false">IF(B20="","",TEXT(B20,"yyyy-mm"))</f>
        <v>2026-01</v>
      </c>
      <c r="R20" s="34" t="str">
        <f aca="false">IF(AND(Q20='Monthly Summary'!$C$4,J20&lt;&gt;""),J20,"")</f>
        <v/>
      </c>
      <c r="S20" s="24" t="n">
        <f aca="false">IF(A20="","",IFERROR(MATCH(A20,Responses!$A$2:$A$1001,0),""))</f>
        <v>10</v>
      </c>
    </row>
    <row r="21" customFormat="false" ht="15" hidden="false" customHeight="false" outlineLevel="0" collapsed="false">
      <c r="A21" s="27" t="s">
        <v>149</v>
      </c>
      <c r="B21" s="32" t="n">
        <f aca="false">IF($S21="","",INDEX(Responses!$B$2:$B$1001,$S21))</f>
        <v>46078</v>
      </c>
      <c r="C21" s="24" t="str">
        <f aca="false">IF($S21="","",INDEX(Responses!$E$2:$E$1001,$S21)&amp;"")</f>
        <v>Day-7</v>
      </c>
      <c r="D21" s="24" t="str">
        <f aca="false">IF($S21="","",INDEX(Responses!$G$2:$G$1001,$S21)&amp;"")</f>
        <v>Cardiology</v>
      </c>
      <c r="E21" s="24" t="n">
        <f aca="false">IF($S21="","",INDEX(Responses!$J$2:$J$1001,$S21))</f>
        <v>5</v>
      </c>
      <c r="F21" s="24" t="str">
        <f aca="false">IF($S21="","",MID(IF(AND(INDEX(Responses!$M$2:$M$1001,$S21)&lt;&gt;"",INDEX(Responses!$M$2:$M$1001,$S21)&lt;=2),", Booking/Admission","")&amp;IF(AND(INDEX(Responses!$N$2:$N$1001,$S21)&lt;&gt;"",INDEX(Responses!$N$2:$N$1001,$S21)&lt;=2),", Waiting time","")&amp;IF(AND(INDEX(Responses!$O$2:$O$1001,$S21)&lt;&gt;"",INDEX(Responses!$O$2:$O$1001,$S21)&lt;=2),", Doctor communication","")&amp;IF(AND(INDEX(Responses!$P$2:$P$1001,$S21)&lt;&gt;"",INDEX(Responses!$P$2:$P$1001,$S21)&lt;=2),", Time to ask questions","")&amp;IF(AND(INDEX(Responses!$Q$2:$Q$1001,$S21)&lt;&gt;"",INDEX(Responses!$Q$2:$Q$1001,$S21)&lt;=2),", Front desk and billing staff","")&amp;IF(AND(INDEX(Responses!$R$2:$R$1001,$S21)&lt;&gt;"",INDEX(Responses!$R$2:$R$1001,$S21)&lt;=2),", Billing clarity","")&amp;IF(AND(INDEX(Responses!$S$2:$S$1001,$S21)&lt;&gt;"",INDEX(Responses!$S$2:$S$1001,$S21)&lt;=2),", Cleanliness","")&amp;IF(AND(INDEX(Responses!$T$2:$T$1001,$S21)&lt;&gt;"",INDEX(Responses!$T$2:$T$1001,$S21)&lt;=2),", Nursing responsiveness","")&amp;IF(AND(INDEX(Responses!$U$2:$U$1001,$S21)&lt;&gt;"",INDEX(Responses!$U$2:$U$1001,$S21)&lt;=2),", Nursing courtesy","")&amp;IF(AND(INDEX(Responses!$V$2:$V$1001,$S21)&lt;&gt;"",INDEX(Responses!$V$2:$V$1001,$S21)&lt;=2),", Food","")&amp;IF(AND(INDEX(Responses!$W$2:$W$1001,$S21)&lt;&gt;"",INDEX(Responses!$W$2:$W$1001,$S21)&lt;=2),", Insurance/TPA","")&amp;IF(AND(INDEX(Responses!$X$2:$X$1001,$S21)&lt;&gt;"",INDEX(Responses!$X$2:$X$1001,$S21)&lt;=2),", Discharge process","")&amp;IF(AND(INDEX(Responses!$Y$2:$Y$1001,$S21)&lt;&gt;"",INDEX(Responses!$Y$2:$Y$1001,$S21)&lt;=2),", Discharge instructions",""),3,500))</f>
        <v/>
      </c>
      <c r="G21" s="24" t="str">
        <f aca="false">IF($S21="","",INDEX(Responses!$L$2:$L$1001,$S21)&amp;"")</f>
        <v>Discharge took the whole day</v>
      </c>
      <c r="H21" s="27" t="s">
        <v>290</v>
      </c>
      <c r="I21" s="33" t="n">
        <v>46080.1666666667</v>
      </c>
      <c r="J21" s="34" t="n">
        <f aca="false">IF(OR(I21="",B21=""),"",ROUND((I21-B21)*24,1))</f>
        <v>52</v>
      </c>
      <c r="K21" s="27" t="s">
        <v>74</v>
      </c>
      <c r="L21" s="27" t="s">
        <v>291</v>
      </c>
      <c r="M21" s="27" t="s">
        <v>44</v>
      </c>
      <c r="N21" s="35"/>
      <c r="O21" s="36" t="str">
        <f aca="false">IF(OR(N21="",B21=""),"",N21-B21)</f>
        <v/>
      </c>
      <c r="P21" s="24" t="str">
        <f aca="false">IF(J21="","",IF(AND(C21="IPD",J21&lt;=24),"Yes",IF(AND(C21&lt;&gt;"IPD",J21&lt;=48),"Yes","No")))</f>
        <v>No</v>
      </c>
      <c r="Q21" s="24" t="str">
        <f aca="false">IF(B21="","",TEXT(B21,"yyyy-mm"))</f>
        <v>2026-02</v>
      </c>
      <c r="R21" s="34" t="str">
        <f aca="false">IF(AND(Q21='Monthly Summary'!$C$4,J21&lt;&gt;""),J21,"")</f>
        <v/>
      </c>
      <c r="S21" s="24" t="n">
        <f aca="false">IF(A21="","",IFERROR(MATCH(A21,Responses!$A$2:$A$1001,0),""))</f>
        <v>13</v>
      </c>
    </row>
    <row r="22" customFormat="false" ht="15" hidden="false" customHeight="false" outlineLevel="0" collapsed="false">
      <c r="A22" s="27" t="s">
        <v>155</v>
      </c>
      <c r="B22" s="32" t="n">
        <f aca="false">IF($S22="","",INDEX(Responses!$B$2:$B$1001,$S22))</f>
        <v>46108</v>
      </c>
      <c r="C22" s="24" t="str">
        <f aca="false">IF($S22="","",INDEX(Responses!$E$2:$E$1001,$S22)&amp;"")</f>
        <v>IPD</v>
      </c>
      <c r="D22" s="24" t="str">
        <f aca="false">IF($S22="","",INDEX(Responses!$G$2:$G$1001,$S22)&amp;"")</f>
        <v>General Surgery</v>
      </c>
      <c r="E22" s="24" t="n">
        <f aca="false">IF($S22="","",INDEX(Responses!$J$2:$J$1001,$S22))</f>
        <v>8</v>
      </c>
      <c r="F22" s="24" t="str">
        <f aca="false">IF($S22="","",MID(IF(AND(INDEX(Responses!$M$2:$M$1001,$S22)&lt;&gt;"",INDEX(Responses!$M$2:$M$1001,$S22)&lt;=2),", Booking/Admission","")&amp;IF(AND(INDEX(Responses!$N$2:$N$1001,$S22)&lt;&gt;"",INDEX(Responses!$N$2:$N$1001,$S22)&lt;=2),", Waiting time","")&amp;IF(AND(INDEX(Responses!$O$2:$O$1001,$S22)&lt;&gt;"",INDEX(Responses!$O$2:$O$1001,$S22)&lt;=2),", Doctor communication","")&amp;IF(AND(INDEX(Responses!$P$2:$P$1001,$S22)&lt;&gt;"",INDEX(Responses!$P$2:$P$1001,$S22)&lt;=2),", Time to ask questions","")&amp;IF(AND(INDEX(Responses!$Q$2:$Q$1001,$S22)&lt;&gt;"",INDEX(Responses!$Q$2:$Q$1001,$S22)&lt;=2),", Front desk and billing staff","")&amp;IF(AND(INDEX(Responses!$R$2:$R$1001,$S22)&lt;&gt;"",INDEX(Responses!$R$2:$R$1001,$S22)&lt;=2),", Billing clarity","")&amp;IF(AND(INDEX(Responses!$S$2:$S$1001,$S22)&lt;&gt;"",INDEX(Responses!$S$2:$S$1001,$S22)&lt;=2),", Cleanliness","")&amp;IF(AND(INDEX(Responses!$T$2:$T$1001,$S22)&lt;&gt;"",INDEX(Responses!$T$2:$T$1001,$S22)&lt;=2),", Nursing responsiveness","")&amp;IF(AND(INDEX(Responses!$U$2:$U$1001,$S22)&lt;&gt;"",INDEX(Responses!$U$2:$U$1001,$S22)&lt;=2),", Nursing courtesy","")&amp;IF(AND(INDEX(Responses!$V$2:$V$1001,$S22)&lt;&gt;"",INDEX(Responses!$V$2:$V$1001,$S22)&lt;=2),", Food","")&amp;IF(AND(INDEX(Responses!$W$2:$W$1001,$S22)&lt;&gt;"",INDEX(Responses!$W$2:$W$1001,$S22)&lt;=2),", Insurance/TPA","")&amp;IF(AND(INDEX(Responses!$X$2:$X$1001,$S22)&lt;&gt;"",INDEX(Responses!$X$2:$X$1001,$S22)&lt;=2),", Discharge process","")&amp;IF(AND(INDEX(Responses!$Y$2:$Y$1001,$S22)&lt;&gt;"",INDEX(Responses!$Y$2:$Y$1001,$S22)&lt;=2),", Discharge instructions",""),3,500))</f>
        <v/>
      </c>
      <c r="G22" s="24" t="str">
        <f aca="false">IF($S22="","",INDEX(Responses!$L$2:$L$1001,$S22)&amp;"")</f>
        <v>Good care but long wait</v>
      </c>
      <c r="H22" s="27" t="s">
        <v>288</v>
      </c>
      <c r="I22" s="33" t="n">
        <v>46108.75</v>
      </c>
      <c r="J22" s="34" t="n">
        <f aca="false">IF(OR(I22="",B22=""),"",ROUND((I22-B22)*24,1))</f>
        <v>18</v>
      </c>
      <c r="K22" s="27" t="s">
        <v>80</v>
      </c>
      <c r="L22" s="27" t="s">
        <v>293</v>
      </c>
      <c r="M22" s="27" t="s">
        <v>51</v>
      </c>
      <c r="N22" s="35" t="n">
        <v>46113</v>
      </c>
      <c r="O22" s="36" t="n">
        <f aca="false">IF(OR(N22="",B22=""),"",N22-B22)</f>
        <v>5</v>
      </c>
      <c r="P22" s="24" t="str">
        <f aca="false">IF(J22="","",IF(AND(C22="IPD",J22&lt;=24),"Yes",IF(AND(C22&lt;&gt;"IPD",J22&lt;=48),"Yes","No")))</f>
        <v>Yes</v>
      </c>
      <c r="Q22" s="24" t="str">
        <f aca="false">IF(B22="","",TEXT(B22,"yyyy-mm"))</f>
        <v>2026-03</v>
      </c>
      <c r="R22" s="34" t="str">
        <f aca="false">IF(AND(Q22='Monthly Summary'!$C$4,J22&lt;&gt;""),J22,"")</f>
        <v/>
      </c>
      <c r="S22" s="24" t="n">
        <f aca="false">IF(A22="","",IFERROR(MATCH(A22,Responses!$A$2:$A$1001,0),""))</f>
        <v>16</v>
      </c>
    </row>
    <row r="23" customFormat="false" ht="15" hidden="false" customHeight="false" outlineLevel="0" collapsed="false">
      <c r="A23" s="27" t="s">
        <v>166</v>
      </c>
      <c r="B23" s="32" t="n">
        <f aca="false">IF($S23="","",INDEX(Responses!$B$2:$B$1001,$S23))</f>
        <v>46120</v>
      </c>
      <c r="C23" s="24" t="str">
        <f aca="false">IF($S23="","",INDEX(Responses!$E$2:$E$1001,$S23)&amp;"")</f>
        <v>OPD</v>
      </c>
      <c r="D23" s="24" t="str">
        <f aca="false">IF($S23="","",INDEX(Responses!$G$2:$G$1001,$S23)&amp;"")</f>
        <v>General Medicine</v>
      </c>
      <c r="E23" s="24" t="n">
        <f aca="false">IF($S23="","",INDEX(Responses!$J$2:$J$1001,$S23))</f>
        <v>4</v>
      </c>
      <c r="F23" s="24" t="str">
        <f aca="false">IF($S23="","",MID(IF(AND(INDEX(Responses!$M$2:$M$1001,$S23)&lt;&gt;"",INDEX(Responses!$M$2:$M$1001,$S23)&lt;=2),", Booking/Admission","")&amp;IF(AND(INDEX(Responses!$N$2:$N$1001,$S23)&lt;&gt;"",INDEX(Responses!$N$2:$N$1001,$S23)&lt;=2),", Waiting time","")&amp;IF(AND(INDEX(Responses!$O$2:$O$1001,$S23)&lt;&gt;"",INDEX(Responses!$O$2:$O$1001,$S23)&lt;=2),", Doctor communication","")&amp;IF(AND(INDEX(Responses!$P$2:$P$1001,$S23)&lt;&gt;"",INDEX(Responses!$P$2:$P$1001,$S23)&lt;=2),", Time to ask questions","")&amp;IF(AND(INDEX(Responses!$Q$2:$Q$1001,$S23)&lt;&gt;"",INDEX(Responses!$Q$2:$Q$1001,$S23)&lt;=2),", Front desk and billing staff","")&amp;IF(AND(INDEX(Responses!$R$2:$R$1001,$S23)&lt;&gt;"",INDEX(Responses!$R$2:$R$1001,$S23)&lt;=2),", Billing clarity","")&amp;IF(AND(INDEX(Responses!$S$2:$S$1001,$S23)&lt;&gt;"",INDEX(Responses!$S$2:$S$1001,$S23)&lt;=2),", Cleanliness","")&amp;IF(AND(INDEX(Responses!$T$2:$T$1001,$S23)&lt;&gt;"",INDEX(Responses!$T$2:$T$1001,$S23)&lt;=2),", Nursing responsiveness","")&amp;IF(AND(INDEX(Responses!$U$2:$U$1001,$S23)&lt;&gt;"",INDEX(Responses!$U$2:$U$1001,$S23)&lt;=2),", Nursing courtesy","")&amp;IF(AND(INDEX(Responses!$V$2:$V$1001,$S23)&lt;&gt;"",INDEX(Responses!$V$2:$V$1001,$S23)&lt;=2),", Food","")&amp;IF(AND(INDEX(Responses!$W$2:$W$1001,$S23)&lt;&gt;"",INDEX(Responses!$W$2:$W$1001,$S23)&lt;=2),", Insurance/TPA","")&amp;IF(AND(INDEX(Responses!$X$2:$X$1001,$S23)&lt;&gt;"",INDEX(Responses!$X$2:$X$1001,$S23)&lt;=2),", Discharge process","")&amp;IF(AND(INDEX(Responses!$Y$2:$Y$1001,$S23)&lt;&gt;"",INDEX(Responses!$Y$2:$Y$1001,$S23)&lt;=2),", Discharge instructions",""),3,500))</f>
        <v>Waiting time, Front desk and billing staff, Billing clarity, Cleanliness</v>
      </c>
      <c r="G23" s="24" t="str">
        <f aca="false">IF($S23="","",INDEX(Responses!$L$2:$L$1001,$S23)&amp;"")</f>
        <v>Bill was higher than the estimate</v>
      </c>
      <c r="H23" s="27" t="s">
        <v>288</v>
      </c>
      <c r="I23" s="33" t="n">
        <v>46120.9166666667</v>
      </c>
      <c r="J23" s="34" t="n">
        <f aca="false">IF(OR(I23="",B23=""),"",ROUND((I23-B23)*24,1))</f>
        <v>22</v>
      </c>
      <c r="K23" s="27" t="s">
        <v>62</v>
      </c>
      <c r="L23" s="27" t="s">
        <v>292</v>
      </c>
      <c r="M23" s="27" t="s">
        <v>51</v>
      </c>
      <c r="N23" s="35" t="n">
        <v>46127</v>
      </c>
      <c r="O23" s="36" t="n">
        <f aca="false">IF(OR(N23="",B23=""),"",N23-B23)</f>
        <v>7</v>
      </c>
      <c r="P23" s="24" t="str">
        <f aca="false">IF(J23="","",IF(AND(C23="IPD",J23&lt;=24),"Yes",IF(AND(C23&lt;&gt;"IPD",J23&lt;=48),"Yes","No")))</f>
        <v>Yes</v>
      </c>
      <c r="Q23" s="24" t="str">
        <f aca="false">IF(B23="","",TEXT(B23,"yyyy-mm"))</f>
        <v>2026-04</v>
      </c>
      <c r="R23" s="34" t="str">
        <f aca="false">IF(AND(Q23='Monthly Summary'!$C$4,J23&lt;&gt;""),J23,"")</f>
        <v/>
      </c>
      <c r="S23" s="24" t="n">
        <f aca="false">IF(A23="","",IFERROR(MATCH(A23,Responses!$A$2:$A$1001,0),""))</f>
        <v>21</v>
      </c>
    </row>
    <row r="24" customFormat="false" ht="15" hidden="false" customHeight="false" outlineLevel="0" collapsed="false">
      <c r="A24" s="27" t="s">
        <v>177</v>
      </c>
      <c r="B24" s="32" t="n">
        <f aca="false">IF($S24="","",INDEX(Responses!$B$2:$B$1001,$S24))</f>
        <v>46192</v>
      </c>
      <c r="C24" s="24" t="str">
        <f aca="false">IF($S24="","",INDEX(Responses!$E$2:$E$1001,$S24)&amp;"")</f>
        <v>OPD</v>
      </c>
      <c r="D24" s="24" t="str">
        <f aca="false">IF($S24="","",INDEX(Responses!$G$2:$G$1001,$S24)&amp;"")</f>
        <v>General Surgery</v>
      </c>
      <c r="E24" s="24" t="n">
        <f aca="false">IF($S24="","",INDEX(Responses!$J$2:$J$1001,$S24))</f>
        <v>6</v>
      </c>
      <c r="F24" s="24" t="str">
        <f aca="false">IF($S24="","",MID(IF(AND(INDEX(Responses!$M$2:$M$1001,$S24)&lt;&gt;"",INDEX(Responses!$M$2:$M$1001,$S24)&lt;=2),", Booking/Admission","")&amp;IF(AND(INDEX(Responses!$N$2:$N$1001,$S24)&lt;&gt;"",INDEX(Responses!$N$2:$N$1001,$S24)&lt;=2),", Waiting time","")&amp;IF(AND(INDEX(Responses!$O$2:$O$1001,$S24)&lt;&gt;"",INDEX(Responses!$O$2:$O$1001,$S24)&lt;=2),", Doctor communication","")&amp;IF(AND(INDEX(Responses!$P$2:$P$1001,$S24)&lt;&gt;"",INDEX(Responses!$P$2:$P$1001,$S24)&lt;=2),", Time to ask questions","")&amp;IF(AND(INDEX(Responses!$Q$2:$Q$1001,$S24)&lt;&gt;"",INDEX(Responses!$Q$2:$Q$1001,$S24)&lt;=2),", Front desk and billing staff","")&amp;IF(AND(INDEX(Responses!$R$2:$R$1001,$S24)&lt;&gt;"",INDEX(Responses!$R$2:$R$1001,$S24)&lt;=2),", Billing clarity","")&amp;IF(AND(INDEX(Responses!$S$2:$S$1001,$S24)&lt;&gt;"",INDEX(Responses!$S$2:$S$1001,$S24)&lt;=2),", Cleanliness","")&amp;IF(AND(INDEX(Responses!$T$2:$T$1001,$S24)&lt;&gt;"",INDEX(Responses!$T$2:$T$1001,$S24)&lt;=2),", Nursing responsiveness","")&amp;IF(AND(INDEX(Responses!$U$2:$U$1001,$S24)&lt;&gt;"",INDEX(Responses!$U$2:$U$1001,$S24)&lt;=2),", Nursing courtesy","")&amp;IF(AND(INDEX(Responses!$V$2:$V$1001,$S24)&lt;&gt;"",INDEX(Responses!$V$2:$V$1001,$S24)&lt;=2),", Food","")&amp;IF(AND(INDEX(Responses!$W$2:$W$1001,$S24)&lt;&gt;"",INDEX(Responses!$W$2:$W$1001,$S24)&lt;=2),", Insurance/TPA","")&amp;IF(AND(INDEX(Responses!$X$2:$X$1001,$S24)&lt;&gt;"",INDEX(Responses!$X$2:$X$1001,$S24)&lt;=2),", Discharge process","")&amp;IF(AND(INDEX(Responses!$Y$2:$Y$1001,$S24)&lt;&gt;"",INDEX(Responses!$Y$2:$Y$1001,$S24)&lt;=2),", Discharge instructions",""),3,500))</f>
        <v>Waiting time, Time to ask questions, Front desk and billing staff, Cleanliness</v>
      </c>
      <c r="G24" s="24" t="str">
        <f aca="false">IF($S24="","",INDEX(Responses!$L$2:$L$1001,$S24)&amp;"")</f>
        <v>Waited over an hour past my appointment</v>
      </c>
      <c r="H24" s="27" t="s">
        <v>290</v>
      </c>
      <c r="I24" s="33" t="n">
        <v>46193.25</v>
      </c>
      <c r="J24" s="34" t="n">
        <f aca="false">IF(OR(I24="",B24=""),"",ROUND((I24-B24)*24,1))</f>
        <v>30</v>
      </c>
      <c r="K24" s="27" t="s">
        <v>36</v>
      </c>
      <c r="L24" s="27" t="s">
        <v>289</v>
      </c>
      <c r="M24" s="27" t="s">
        <v>51</v>
      </c>
      <c r="N24" s="35" t="n">
        <v>46195</v>
      </c>
      <c r="O24" s="36" t="n">
        <f aca="false">IF(OR(N24="",B24=""),"",N24-B24)</f>
        <v>3</v>
      </c>
      <c r="P24" s="24" t="str">
        <f aca="false">IF(J24="","",IF(AND(C24="IPD",J24&lt;=24),"Yes",IF(AND(C24&lt;&gt;"IPD",J24&lt;=48),"Yes","No")))</f>
        <v>Yes</v>
      </c>
      <c r="Q24" s="24" t="str">
        <f aca="false">IF(B24="","",TEXT(B24,"yyyy-mm"))</f>
        <v>2026-06</v>
      </c>
      <c r="R24" s="34" t="str">
        <f aca="false">IF(AND(Q24='Monthly Summary'!$C$4,J24&lt;&gt;""),J24,"")</f>
        <v/>
      </c>
      <c r="S24" s="24" t="n">
        <f aca="false">IF(A24="","",IFERROR(MATCH(A24,Responses!$A$2:$A$1001,0),""))</f>
        <v>26</v>
      </c>
    </row>
    <row r="25" customFormat="false" ht="15" hidden="false" customHeight="false" outlineLevel="0" collapsed="false">
      <c r="A25" s="27" t="s">
        <v>181</v>
      </c>
      <c r="B25" s="32" t="n">
        <f aca="false">IF($S25="","",INDEX(Responses!$B$2:$B$1001,$S25))</f>
        <v>46221</v>
      </c>
      <c r="C25" s="24" t="str">
        <f aca="false">IF($S25="","",INDEX(Responses!$E$2:$E$1001,$S25)&amp;"")</f>
        <v>OPD</v>
      </c>
      <c r="D25" s="24" t="str">
        <f aca="false">IF($S25="","",INDEX(Responses!$G$2:$G$1001,$S25)&amp;"")</f>
        <v>Cardiology</v>
      </c>
      <c r="E25" s="24" t="n">
        <f aca="false">IF($S25="","",INDEX(Responses!$J$2:$J$1001,$S25))</f>
        <v>5</v>
      </c>
      <c r="F25" s="24" t="str">
        <f aca="false">IF($S25="","",MID(IF(AND(INDEX(Responses!$M$2:$M$1001,$S25)&lt;&gt;"",INDEX(Responses!$M$2:$M$1001,$S25)&lt;=2),", Booking/Admission","")&amp;IF(AND(INDEX(Responses!$N$2:$N$1001,$S25)&lt;&gt;"",INDEX(Responses!$N$2:$N$1001,$S25)&lt;=2),", Waiting time","")&amp;IF(AND(INDEX(Responses!$O$2:$O$1001,$S25)&lt;&gt;"",INDEX(Responses!$O$2:$O$1001,$S25)&lt;=2),", Doctor communication","")&amp;IF(AND(INDEX(Responses!$P$2:$P$1001,$S25)&lt;&gt;"",INDEX(Responses!$P$2:$P$1001,$S25)&lt;=2),", Time to ask questions","")&amp;IF(AND(INDEX(Responses!$Q$2:$Q$1001,$S25)&lt;&gt;"",INDEX(Responses!$Q$2:$Q$1001,$S25)&lt;=2),", Front desk and billing staff","")&amp;IF(AND(INDEX(Responses!$R$2:$R$1001,$S25)&lt;&gt;"",INDEX(Responses!$R$2:$R$1001,$S25)&lt;=2),", Billing clarity","")&amp;IF(AND(INDEX(Responses!$S$2:$S$1001,$S25)&lt;&gt;"",INDEX(Responses!$S$2:$S$1001,$S25)&lt;=2),", Cleanliness","")&amp;IF(AND(INDEX(Responses!$T$2:$T$1001,$S25)&lt;&gt;"",INDEX(Responses!$T$2:$T$1001,$S25)&lt;=2),", Nursing responsiveness","")&amp;IF(AND(INDEX(Responses!$U$2:$U$1001,$S25)&lt;&gt;"",INDEX(Responses!$U$2:$U$1001,$S25)&lt;=2),", Nursing courtesy","")&amp;IF(AND(INDEX(Responses!$V$2:$V$1001,$S25)&lt;&gt;"",INDEX(Responses!$V$2:$V$1001,$S25)&lt;=2),", Food","")&amp;IF(AND(INDEX(Responses!$W$2:$W$1001,$S25)&lt;&gt;"",INDEX(Responses!$W$2:$W$1001,$S25)&lt;=2),", Insurance/TPA","")&amp;IF(AND(INDEX(Responses!$X$2:$X$1001,$S25)&lt;&gt;"",INDEX(Responses!$X$2:$X$1001,$S25)&lt;=2),", Discharge process","")&amp;IF(AND(INDEX(Responses!$Y$2:$Y$1001,$S25)&lt;&gt;"",INDEX(Responses!$Y$2:$Y$1001,$S25)&lt;=2),", Discharge instructions",""),3,500))</f>
        <v>Waiting time, Time to ask questions, Front desk and billing staff, Billing clarity</v>
      </c>
      <c r="G25" s="24" t="str">
        <f aca="false">IF($S25="","",INDEX(Responses!$L$2:$L$1001,$S25)&amp;"")</f>
        <v>Bill was higher than the estimate</v>
      </c>
      <c r="H25" s="27" t="s">
        <v>288</v>
      </c>
      <c r="I25" s="33" t="n">
        <v>46221.25</v>
      </c>
      <c r="J25" s="34" t="n">
        <f aca="false">IF(OR(I25="",B25=""),"",ROUND((I25-B25)*24,1))</f>
        <v>6</v>
      </c>
      <c r="K25" s="27" t="s">
        <v>62</v>
      </c>
      <c r="L25" s="27" t="s">
        <v>292</v>
      </c>
      <c r="M25" s="27" t="s">
        <v>44</v>
      </c>
      <c r="N25" s="35"/>
      <c r="O25" s="36" t="str">
        <f aca="false">IF(OR(N25="",B25=""),"",N25-B25)</f>
        <v/>
      </c>
      <c r="P25" s="24" t="str">
        <f aca="false">IF(J25="","",IF(AND(C25="IPD",J25&lt;=24),"Yes",IF(AND(C25&lt;&gt;"IPD",J25&lt;=48),"Yes","No")))</f>
        <v>Yes</v>
      </c>
      <c r="Q25" s="24" t="str">
        <f aca="false">IF(B25="","",TEXT(B25,"yyyy-mm"))</f>
        <v>2026-07</v>
      </c>
      <c r="R25" s="34" t="str">
        <f aca="false">IF(AND(Q25='Monthly Summary'!$C$4,J25&lt;&gt;""),J25,"")</f>
        <v/>
      </c>
      <c r="S25" s="24" t="n">
        <f aca="false">IF(A25="","",IFERROR(MATCH(A25,Responses!$A$2:$A$1001,0),""))</f>
        <v>28</v>
      </c>
    </row>
    <row r="26" customFormat="false" ht="15" hidden="false" customHeight="false" outlineLevel="0" collapsed="false">
      <c r="A26" s="27" t="s">
        <v>185</v>
      </c>
      <c r="B26" s="32" t="n">
        <f aca="false">IF($S26="","",INDEX(Responses!$B$2:$B$1001,$S26))</f>
        <v>46217</v>
      </c>
      <c r="C26" s="24" t="str">
        <f aca="false">IF($S26="","",INDEX(Responses!$E$2:$E$1001,$S26)&amp;"")</f>
        <v>OPD</v>
      </c>
      <c r="D26" s="24" t="str">
        <f aca="false">IF($S26="","",INDEX(Responses!$G$2:$G$1001,$S26)&amp;"")</f>
        <v>Obstetrics and Gynaecology</v>
      </c>
      <c r="E26" s="24" t="n">
        <f aca="false">IF($S26="","",INDEX(Responses!$J$2:$J$1001,$S26))</f>
        <v>5</v>
      </c>
      <c r="F26" s="24" t="str">
        <f aca="false">IF($S26="","",MID(IF(AND(INDEX(Responses!$M$2:$M$1001,$S26)&lt;&gt;"",INDEX(Responses!$M$2:$M$1001,$S26)&lt;=2),", Booking/Admission","")&amp;IF(AND(INDEX(Responses!$N$2:$N$1001,$S26)&lt;&gt;"",INDEX(Responses!$N$2:$N$1001,$S26)&lt;=2),", Waiting time","")&amp;IF(AND(INDEX(Responses!$O$2:$O$1001,$S26)&lt;&gt;"",INDEX(Responses!$O$2:$O$1001,$S26)&lt;=2),", Doctor communication","")&amp;IF(AND(INDEX(Responses!$P$2:$P$1001,$S26)&lt;&gt;"",INDEX(Responses!$P$2:$P$1001,$S26)&lt;=2),", Time to ask questions","")&amp;IF(AND(INDEX(Responses!$Q$2:$Q$1001,$S26)&lt;&gt;"",INDEX(Responses!$Q$2:$Q$1001,$S26)&lt;=2),", Front desk and billing staff","")&amp;IF(AND(INDEX(Responses!$R$2:$R$1001,$S26)&lt;&gt;"",INDEX(Responses!$R$2:$R$1001,$S26)&lt;=2),", Billing clarity","")&amp;IF(AND(INDEX(Responses!$S$2:$S$1001,$S26)&lt;&gt;"",INDEX(Responses!$S$2:$S$1001,$S26)&lt;=2),", Cleanliness","")&amp;IF(AND(INDEX(Responses!$T$2:$T$1001,$S26)&lt;&gt;"",INDEX(Responses!$T$2:$T$1001,$S26)&lt;=2),", Nursing responsiveness","")&amp;IF(AND(INDEX(Responses!$U$2:$U$1001,$S26)&lt;&gt;"",INDEX(Responses!$U$2:$U$1001,$S26)&lt;=2),", Nursing courtesy","")&amp;IF(AND(INDEX(Responses!$V$2:$V$1001,$S26)&lt;&gt;"",INDEX(Responses!$V$2:$V$1001,$S26)&lt;=2),", Food","")&amp;IF(AND(INDEX(Responses!$W$2:$W$1001,$S26)&lt;&gt;"",INDEX(Responses!$W$2:$W$1001,$S26)&lt;=2),", Insurance/TPA","")&amp;IF(AND(INDEX(Responses!$X$2:$X$1001,$S26)&lt;&gt;"",INDEX(Responses!$X$2:$X$1001,$S26)&lt;=2),", Discharge process","")&amp;IF(AND(INDEX(Responses!$Y$2:$Y$1001,$S26)&lt;&gt;"",INDEX(Responses!$Y$2:$Y$1001,$S26)&lt;=2),", Discharge instructions",""),3,500))</f>
        <v>Waiting time, Doctor communication, Front desk and billing staff, Billing clarity</v>
      </c>
      <c r="G26" s="24" t="str">
        <f aca="false">IF($S26="","",INDEX(Responses!$L$2:$L$1001,$S26)&amp;"")</f>
        <v>Waited over an hour past my appointment</v>
      </c>
      <c r="H26" s="27" t="s">
        <v>288</v>
      </c>
      <c r="I26" s="33" t="n">
        <v>46217.25</v>
      </c>
      <c r="J26" s="34" t="n">
        <f aca="false">IF(OR(I26="",B26=""),"",ROUND((I26-B26)*24,1))</f>
        <v>6</v>
      </c>
      <c r="K26" s="27" t="s">
        <v>36</v>
      </c>
      <c r="L26" s="27" t="s">
        <v>289</v>
      </c>
      <c r="M26" s="27" t="s">
        <v>51</v>
      </c>
      <c r="N26" s="35" t="n">
        <v>46222</v>
      </c>
      <c r="O26" s="36" t="n">
        <f aca="false">IF(OR(N26="",B26=""),"",N26-B26)</f>
        <v>5</v>
      </c>
      <c r="P26" s="24" t="str">
        <f aca="false">IF(J26="","",IF(AND(C26="IPD",J26&lt;=24),"Yes",IF(AND(C26&lt;&gt;"IPD",J26&lt;=48),"Yes","No")))</f>
        <v>Yes</v>
      </c>
      <c r="Q26" s="24" t="str">
        <f aca="false">IF(B26="","",TEXT(B26,"yyyy-mm"))</f>
        <v>2026-07</v>
      </c>
      <c r="R26" s="34" t="str">
        <f aca="false">IF(AND(Q26='Monthly Summary'!$C$4,J26&lt;&gt;""),J26,"")</f>
        <v/>
      </c>
      <c r="S26" s="24" t="n">
        <f aca="false">IF(A26="","",IFERROR(MATCH(A26,Responses!$A$2:$A$1001,0),""))</f>
        <v>30</v>
      </c>
    </row>
    <row r="27" customFormat="false" ht="15" hidden="false" customHeight="false" outlineLevel="0" collapsed="false">
      <c r="A27" s="27" t="s">
        <v>196</v>
      </c>
      <c r="B27" s="32" t="n">
        <f aca="false">IF($S27="","",INDEX(Responses!$B$2:$B$1001,$S27))</f>
        <v>46283</v>
      </c>
      <c r="C27" s="24" t="str">
        <f aca="false">IF($S27="","",INDEX(Responses!$E$2:$E$1001,$S27)&amp;"")</f>
        <v>OPD</v>
      </c>
      <c r="D27" s="24" t="str">
        <f aca="false">IF($S27="","",INDEX(Responses!$G$2:$G$1001,$S27)&amp;"")</f>
        <v>Obstetrics and Gynaecology</v>
      </c>
      <c r="E27" s="24" t="n">
        <f aca="false">IF($S27="","",INDEX(Responses!$J$2:$J$1001,$S27))</f>
        <v>2</v>
      </c>
      <c r="F27" s="24" t="str">
        <f aca="false">IF($S27="","",MID(IF(AND(INDEX(Responses!$M$2:$M$1001,$S27)&lt;&gt;"",INDEX(Responses!$M$2:$M$1001,$S27)&lt;=2),", Booking/Admission","")&amp;IF(AND(INDEX(Responses!$N$2:$N$1001,$S27)&lt;&gt;"",INDEX(Responses!$N$2:$N$1001,$S27)&lt;=2),", Waiting time","")&amp;IF(AND(INDEX(Responses!$O$2:$O$1001,$S27)&lt;&gt;"",INDEX(Responses!$O$2:$O$1001,$S27)&lt;=2),", Doctor communication","")&amp;IF(AND(INDEX(Responses!$P$2:$P$1001,$S27)&lt;&gt;"",INDEX(Responses!$P$2:$P$1001,$S27)&lt;=2),", Time to ask questions","")&amp;IF(AND(INDEX(Responses!$Q$2:$Q$1001,$S27)&lt;&gt;"",INDEX(Responses!$Q$2:$Q$1001,$S27)&lt;=2),", Front desk and billing staff","")&amp;IF(AND(INDEX(Responses!$R$2:$R$1001,$S27)&lt;&gt;"",INDEX(Responses!$R$2:$R$1001,$S27)&lt;=2),", Billing clarity","")&amp;IF(AND(INDEX(Responses!$S$2:$S$1001,$S27)&lt;&gt;"",INDEX(Responses!$S$2:$S$1001,$S27)&lt;=2),", Cleanliness","")&amp;IF(AND(INDEX(Responses!$T$2:$T$1001,$S27)&lt;&gt;"",INDEX(Responses!$T$2:$T$1001,$S27)&lt;=2),", Nursing responsiveness","")&amp;IF(AND(INDEX(Responses!$U$2:$U$1001,$S27)&lt;&gt;"",INDEX(Responses!$U$2:$U$1001,$S27)&lt;=2),", Nursing courtesy","")&amp;IF(AND(INDEX(Responses!$V$2:$V$1001,$S27)&lt;&gt;"",INDEX(Responses!$V$2:$V$1001,$S27)&lt;=2),", Food","")&amp;IF(AND(INDEX(Responses!$W$2:$W$1001,$S27)&lt;&gt;"",INDEX(Responses!$W$2:$W$1001,$S27)&lt;=2),", Insurance/TPA","")&amp;IF(AND(INDEX(Responses!$X$2:$X$1001,$S27)&lt;&gt;"",INDEX(Responses!$X$2:$X$1001,$S27)&lt;=2),", Discharge process","")&amp;IF(AND(INDEX(Responses!$Y$2:$Y$1001,$S27)&lt;&gt;"",INDEX(Responses!$Y$2:$Y$1001,$S27)&lt;=2),", Discharge instructions",""),3,500))</f>
        <v>Waiting time, Front desk and billing staff, Billing clarity</v>
      </c>
      <c r="G27" s="24" t="str">
        <f aca="false">IF($S27="","",INDEX(Responses!$L$2:$L$1001,$S27)&amp;"")</f>
        <v>Waited over an hour past my appointment</v>
      </c>
      <c r="H27" s="27" t="s">
        <v>288</v>
      </c>
      <c r="I27" s="33" t="n">
        <v>46283.25</v>
      </c>
      <c r="J27" s="34" t="n">
        <f aca="false">IF(OR(I27="",B27=""),"",ROUND((I27-B27)*24,1))</f>
        <v>6</v>
      </c>
      <c r="K27" s="27" t="s">
        <v>36</v>
      </c>
      <c r="L27" s="27" t="s">
        <v>289</v>
      </c>
      <c r="M27" s="27" t="s">
        <v>51</v>
      </c>
      <c r="N27" s="35" t="n">
        <v>46290</v>
      </c>
      <c r="O27" s="36" t="n">
        <f aca="false">IF(OR(N27="",B27=""),"",N27-B27)</f>
        <v>7</v>
      </c>
      <c r="P27" s="24" t="str">
        <f aca="false">IF(J27="","",IF(AND(C27="IPD",J27&lt;=24),"Yes",IF(AND(C27&lt;&gt;"IPD",J27&lt;=48),"Yes","No")))</f>
        <v>Yes</v>
      </c>
      <c r="Q27" s="24" t="str">
        <f aca="false">IF(B27="","",TEXT(B27,"yyyy-mm"))</f>
        <v>2026-09</v>
      </c>
      <c r="R27" s="34" t="n">
        <f aca="false">IF(AND(Q27='Monthly Summary'!$C$4,J27&lt;&gt;""),J27,"")</f>
        <v>6</v>
      </c>
      <c r="S27" s="24" t="n">
        <f aca="false">IF(A27="","",IFERROR(MATCH(A27,Responses!$A$2:$A$1001,0),""))</f>
        <v>35</v>
      </c>
    </row>
    <row r="28" customFormat="false" ht="15" hidden="false" customHeight="false" outlineLevel="0" collapsed="false">
      <c r="A28" s="27"/>
      <c r="B28" s="32" t="str">
        <f aca="false">IF($S28="","",INDEX(Responses!$B$2:$B$1001,$S28))</f>
        <v/>
      </c>
      <c r="C28" s="24" t="str">
        <f aca="false">IF($S28="","",INDEX(Responses!$E$2:$E$1001,$S28)&amp;"")</f>
        <v/>
      </c>
      <c r="D28" s="24" t="str">
        <f aca="false">IF($S28="","",INDEX(Responses!$G$2:$G$1001,$S28)&amp;"")</f>
        <v/>
      </c>
      <c r="E28" s="24" t="str">
        <f aca="false">IF($S28="","",INDEX(Responses!$J$2:$J$1001,$S28))</f>
        <v/>
      </c>
      <c r="F28" s="24" t="str">
        <f aca="false">IF($S28="","",MID(IF(AND(INDEX(Responses!$M$2:$M$1001,$S28)&lt;&gt;"",INDEX(Responses!$M$2:$M$1001,$S28)&lt;=2),", Booking/Admission","")&amp;IF(AND(INDEX(Responses!$N$2:$N$1001,$S28)&lt;&gt;"",INDEX(Responses!$N$2:$N$1001,$S28)&lt;=2),", Waiting time","")&amp;IF(AND(INDEX(Responses!$O$2:$O$1001,$S28)&lt;&gt;"",INDEX(Responses!$O$2:$O$1001,$S28)&lt;=2),", Doctor communication","")&amp;IF(AND(INDEX(Responses!$P$2:$P$1001,$S28)&lt;&gt;"",INDEX(Responses!$P$2:$P$1001,$S28)&lt;=2),", Time to ask questions","")&amp;IF(AND(INDEX(Responses!$Q$2:$Q$1001,$S28)&lt;&gt;"",INDEX(Responses!$Q$2:$Q$1001,$S28)&lt;=2),", Front desk and billing staff","")&amp;IF(AND(INDEX(Responses!$R$2:$R$1001,$S28)&lt;&gt;"",INDEX(Responses!$R$2:$R$1001,$S28)&lt;=2),", Billing clarity","")&amp;IF(AND(INDEX(Responses!$S$2:$S$1001,$S28)&lt;&gt;"",INDEX(Responses!$S$2:$S$1001,$S28)&lt;=2),", Cleanliness","")&amp;IF(AND(INDEX(Responses!$T$2:$T$1001,$S28)&lt;&gt;"",INDEX(Responses!$T$2:$T$1001,$S28)&lt;=2),", Nursing responsiveness","")&amp;IF(AND(INDEX(Responses!$U$2:$U$1001,$S28)&lt;&gt;"",INDEX(Responses!$U$2:$U$1001,$S28)&lt;=2),", Nursing courtesy","")&amp;IF(AND(INDEX(Responses!$V$2:$V$1001,$S28)&lt;&gt;"",INDEX(Responses!$V$2:$V$1001,$S28)&lt;=2),", Food","")&amp;IF(AND(INDEX(Responses!$W$2:$W$1001,$S28)&lt;&gt;"",INDEX(Responses!$W$2:$W$1001,$S28)&lt;=2),", Insurance/TPA","")&amp;IF(AND(INDEX(Responses!$X$2:$X$1001,$S28)&lt;&gt;"",INDEX(Responses!$X$2:$X$1001,$S28)&lt;=2),", Discharge process","")&amp;IF(AND(INDEX(Responses!$Y$2:$Y$1001,$S28)&lt;&gt;"",INDEX(Responses!$Y$2:$Y$1001,$S28)&lt;=2),", Discharge instructions",""),3,500))</f>
        <v/>
      </c>
      <c r="G28" s="24" t="str">
        <f aca="false">IF($S28="","",INDEX(Responses!$L$2:$L$1001,$S28)&amp;"")</f>
        <v/>
      </c>
      <c r="H28" s="27"/>
      <c r="I28" s="33"/>
      <c r="J28" s="34" t="str">
        <f aca="false">IF(OR(I28="",B28=""),"",ROUND((I28-B28)*24,1))</f>
        <v/>
      </c>
      <c r="K28" s="27"/>
      <c r="L28" s="27"/>
      <c r="M28" s="27"/>
      <c r="N28" s="35"/>
      <c r="O28" s="36" t="str">
        <f aca="false">IF(OR(N28="",B28=""),"",N28-B28)</f>
        <v/>
      </c>
      <c r="P28" s="24" t="str">
        <f aca="false">IF(J28="","",IF(AND(C28="IPD",J28&lt;=24),"Yes",IF(AND(C28&lt;&gt;"IPD",J28&lt;=48),"Yes","No")))</f>
        <v/>
      </c>
      <c r="Q28" s="24" t="str">
        <f aca="false">IF(B28="","",TEXT(B28,"yyyy-mm"))</f>
        <v/>
      </c>
      <c r="R28" s="34" t="str">
        <f aca="false">IF(AND(Q28='Monthly Summary'!$C$4,J28&lt;&gt;""),J28,"")</f>
        <v/>
      </c>
      <c r="S28" s="24" t="str">
        <f aca="false">IF(A28="","",IFERROR(MATCH(A28,Responses!$A$2:$A$1001,0),""))</f>
        <v/>
      </c>
    </row>
    <row r="29" customFormat="false" ht="15" hidden="false" customHeight="false" outlineLevel="0" collapsed="false">
      <c r="A29" s="27"/>
      <c r="B29" s="32" t="str">
        <f aca="false">IF($S29="","",INDEX(Responses!$B$2:$B$1001,$S29))</f>
        <v/>
      </c>
      <c r="C29" s="24" t="str">
        <f aca="false">IF($S29="","",INDEX(Responses!$E$2:$E$1001,$S29)&amp;"")</f>
        <v/>
      </c>
      <c r="D29" s="24" t="str">
        <f aca="false">IF($S29="","",INDEX(Responses!$G$2:$G$1001,$S29)&amp;"")</f>
        <v/>
      </c>
      <c r="E29" s="24" t="str">
        <f aca="false">IF($S29="","",INDEX(Responses!$J$2:$J$1001,$S29))</f>
        <v/>
      </c>
      <c r="F29" s="24" t="str">
        <f aca="false">IF($S29="","",MID(IF(AND(INDEX(Responses!$M$2:$M$1001,$S29)&lt;&gt;"",INDEX(Responses!$M$2:$M$1001,$S29)&lt;=2),", Booking/Admission","")&amp;IF(AND(INDEX(Responses!$N$2:$N$1001,$S29)&lt;&gt;"",INDEX(Responses!$N$2:$N$1001,$S29)&lt;=2),", Waiting time","")&amp;IF(AND(INDEX(Responses!$O$2:$O$1001,$S29)&lt;&gt;"",INDEX(Responses!$O$2:$O$1001,$S29)&lt;=2),", Doctor communication","")&amp;IF(AND(INDEX(Responses!$P$2:$P$1001,$S29)&lt;&gt;"",INDEX(Responses!$P$2:$P$1001,$S29)&lt;=2),", Time to ask questions","")&amp;IF(AND(INDEX(Responses!$Q$2:$Q$1001,$S29)&lt;&gt;"",INDEX(Responses!$Q$2:$Q$1001,$S29)&lt;=2),", Front desk and billing staff","")&amp;IF(AND(INDEX(Responses!$R$2:$R$1001,$S29)&lt;&gt;"",INDEX(Responses!$R$2:$R$1001,$S29)&lt;=2),", Billing clarity","")&amp;IF(AND(INDEX(Responses!$S$2:$S$1001,$S29)&lt;&gt;"",INDEX(Responses!$S$2:$S$1001,$S29)&lt;=2),", Cleanliness","")&amp;IF(AND(INDEX(Responses!$T$2:$T$1001,$S29)&lt;&gt;"",INDEX(Responses!$T$2:$T$1001,$S29)&lt;=2),", Nursing responsiveness","")&amp;IF(AND(INDEX(Responses!$U$2:$U$1001,$S29)&lt;&gt;"",INDEX(Responses!$U$2:$U$1001,$S29)&lt;=2),", Nursing courtesy","")&amp;IF(AND(INDEX(Responses!$V$2:$V$1001,$S29)&lt;&gt;"",INDEX(Responses!$V$2:$V$1001,$S29)&lt;=2),", Food","")&amp;IF(AND(INDEX(Responses!$W$2:$W$1001,$S29)&lt;&gt;"",INDEX(Responses!$W$2:$W$1001,$S29)&lt;=2),", Insurance/TPA","")&amp;IF(AND(INDEX(Responses!$X$2:$X$1001,$S29)&lt;&gt;"",INDEX(Responses!$X$2:$X$1001,$S29)&lt;=2),", Discharge process","")&amp;IF(AND(INDEX(Responses!$Y$2:$Y$1001,$S29)&lt;&gt;"",INDEX(Responses!$Y$2:$Y$1001,$S29)&lt;=2),", Discharge instructions",""),3,500))</f>
        <v/>
      </c>
      <c r="G29" s="24" t="str">
        <f aca="false">IF($S29="","",INDEX(Responses!$L$2:$L$1001,$S29)&amp;"")</f>
        <v/>
      </c>
      <c r="H29" s="27"/>
      <c r="I29" s="33"/>
      <c r="J29" s="34" t="str">
        <f aca="false">IF(OR(I29="",B29=""),"",ROUND((I29-B29)*24,1))</f>
        <v/>
      </c>
      <c r="K29" s="27"/>
      <c r="L29" s="27"/>
      <c r="M29" s="27"/>
      <c r="N29" s="35"/>
      <c r="O29" s="36" t="str">
        <f aca="false">IF(OR(N29="",B29=""),"",N29-B29)</f>
        <v/>
      </c>
      <c r="P29" s="24" t="str">
        <f aca="false">IF(J29="","",IF(AND(C29="IPD",J29&lt;=24),"Yes",IF(AND(C29&lt;&gt;"IPD",J29&lt;=48),"Yes","No")))</f>
        <v/>
      </c>
      <c r="Q29" s="24" t="str">
        <f aca="false">IF(B29="","",TEXT(B29,"yyyy-mm"))</f>
        <v/>
      </c>
      <c r="R29" s="34" t="str">
        <f aca="false">IF(AND(Q29='Monthly Summary'!$C$4,J29&lt;&gt;""),J29,"")</f>
        <v/>
      </c>
      <c r="S29" s="24" t="str">
        <f aca="false">IF(A29="","",IFERROR(MATCH(A29,Responses!$A$2:$A$1001,0),""))</f>
        <v/>
      </c>
    </row>
    <row r="30" customFormat="false" ht="15" hidden="false" customHeight="false" outlineLevel="0" collapsed="false">
      <c r="A30" s="27"/>
      <c r="B30" s="32" t="str">
        <f aca="false">IF($S30="","",INDEX(Responses!$B$2:$B$1001,$S30))</f>
        <v/>
      </c>
      <c r="C30" s="24" t="str">
        <f aca="false">IF($S30="","",INDEX(Responses!$E$2:$E$1001,$S30)&amp;"")</f>
        <v/>
      </c>
      <c r="D30" s="24" t="str">
        <f aca="false">IF($S30="","",INDEX(Responses!$G$2:$G$1001,$S30)&amp;"")</f>
        <v/>
      </c>
      <c r="E30" s="24" t="str">
        <f aca="false">IF($S30="","",INDEX(Responses!$J$2:$J$1001,$S30))</f>
        <v/>
      </c>
      <c r="F30" s="24" t="str">
        <f aca="false">IF($S30="","",MID(IF(AND(INDEX(Responses!$M$2:$M$1001,$S30)&lt;&gt;"",INDEX(Responses!$M$2:$M$1001,$S30)&lt;=2),", Booking/Admission","")&amp;IF(AND(INDEX(Responses!$N$2:$N$1001,$S30)&lt;&gt;"",INDEX(Responses!$N$2:$N$1001,$S30)&lt;=2),", Waiting time","")&amp;IF(AND(INDEX(Responses!$O$2:$O$1001,$S30)&lt;&gt;"",INDEX(Responses!$O$2:$O$1001,$S30)&lt;=2),", Doctor communication","")&amp;IF(AND(INDEX(Responses!$P$2:$P$1001,$S30)&lt;&gt;"",INDEX(Responses!$P$2:$P$1001,$S30)&lt;=2),", Time to ask questions","")&amp;IF(AND(INDEX(Responses!$Q$2:$Q$1001,$S30)&lt;&gt;"",INDEX(Responses!$Q$2:$Q$1001,$S30)&lt;=2),", Front desk and billing staff","")&amp;IF(AND(INDEX(Responses!$R$2:$R$1001,$S30)&lt;&gt;"",INDEX(Responses!$R$2:$R$1001,$S30)&lt;=2),", Billing clarity","")&amp;IF(AND(INDEX(Responses!$S$2:$S$1001,$S30)&lt;&gt;"",INDEX(Responses!$S$2:$S$1001,$S30)&lt;=2),", Cleanliness","")&amp;IF(AND(INDEX(Responses!$T$2:$T$1001,$S30)&lt;&gt;"",INDEX(Responses!$T$2:$T$1001,$S30)&lt;=2),", Nursing responsiveness","")&amp;IF(AND(INDEX(Responses!$U$2:$U$1001,$S30)&lt;&gt;"",INDEX(Responses!$U$2:$U$1001,$S30)&lt;=2),", Nursing courtesy","")&amp;IF(AND(INDEX(Responses!$V$2:$V$1001,$S30)&lt;&gt;"",INDEX(Responses!$V$2:$V$1001,$S30)&lt;=2),", Food","")&amp;IF(AND(INDEX(Responses!$W$2:$W$1001,$S30)&lt;&gt;"",INDEX(Responses!$W$2:$W$1001,$S30)&lt;=2),", Insurance/TPA","")&amp;IF(AND(INDEX(Responses!$X$2:$X$1001,$S30)&lt;&gt;"",INDEX(Responses!$X$2:$X$1001,$S30)&lt;=2),", Discharge process","")&amp;IF(AND(INDEX(Responses!$Y$2:$Y$1001,$S30)&lt;&gt;"",INDEX(Responses!$Y$2:$Y$1001,$S30)&lt;=2),", Discharge instructions",""),3,500))</f>
        <v/>
      </c>
      <c r="G30" s="24" t="str">
        <f aca="false">IF($S30="","",INDEX(Responses!$L$2:$L$1001,$S30)&amp;"")</f>
        <v/>
      </c>
      <c r="H30" s="27"/>
      <c r="I30" s="33"/>
      <c r="J30" s="34" t="str">
        <f aca="false">IF(OR(I30="",B30=""),"",ROUND((I30-B30)*24,1))</f>
        <v/>
      </c>
      <c r="K30" s="27"/>
      <c r="L30" s="27"/>
      <c r="M30" s="27"/>
      <c r="N30" s="35"/>
      <c r="O30" s="36" t="str">
        <f aca="false">IF(OR(N30="",B30=""),"",N30-B30)</f>
        <v/>
      </c>
      <c r="P30" s="24" t="str">
        <f aca="false">IF(J30="","",IF(AND(C30="IPD",J30&lt;=24),"Yes",IF(AND(C30&lt;&gt;"IPD",J30&lt;=48),"Yes","No")))</f>
        <v/>
      </c>
      <c r="Q30" s="24" t="str">
        <f aca="false">IF(B30="","",TEXT(B30,"yyyy-mm"))</f>
        <v/>
      </c>
      <c r="R30" s="34" t="str">
        <f aca="false">IF(AND(Q30='Monthly Summary'!$C$4,J30&lt;&gt;""),J30,"")</f>
        <v/>
      </c>
      <c r="S30" s="24" t="str">
        <f aca="false">IF(A30="","",IFERROR(MATCH(A30,Responses!$A$2:$A$1001,0),""))</f>
        <v/>
      </c>
    </row>
    <row r="31" customFormat="false" ht="15" hidden="false" customHeight="false" outlineLevel="0" collapsed="false">
      <c r="A31" s="27"/>
      <c r="B31" s="32" t="str">
        <f aca="false">IF($S31="","",INDEX(Responses!$B$2:$B$1001,$S31))</f>
        <v/>
      </c>
      <c r="C31" s="24" t="str">
        <f aca="false">IF($S31="","",INDEX(Responses!$E$2:$E$1001,$S31)&amp;"")</f>
        <v/>
      </c>
      <c r="D31" s="24" t="str">
        <f aca="false">IF($S31="","",INDEX(Responses!$G$2:$G$1001,$S31)&amp;"")</f>
        <v/>
      </c>
      <c r="E31" s="24" t="str">
        <f aca="false">IF($S31="","",INDEX(Responses!$J$2:$J$1001,$S31))</f>
        <v/>
      </c>
      <c r="F31" s="24" t="str">
        <f aca="false">IF($S31="","",MID(IF(AND(INDEX(Responses!$M$2:$M$1001,$S31)&lt;&gt;"",INDEX(Responses!$M$2:$M$1001,$S31)&lt;=2),", Booking/Admission","")&amp;IF(AND(INDEX(Responses!$N$2:$N$1001,$S31)&lt;&gt;"",INDEX(Responses!$N$2:$N$1001,$S31)&lt;=2),", Waiting time","")&amp;IF(AND(INDEX(Responses!$O$2:$O$1001,$S31)&lt;&gt;"",INDEX(Responses!$O$2:$O$1001,$S31)&lt;=2),", Doctor communication","")&amp;IF(AND(INDEX(Responses!$P$2:$P$1001,$S31)&lt;&gt;"",INDEX(Responses!$P$2:$P$1001,$S31)&lt;=2),", Time to ask questions","")&amp;IF(AND(INDEX(Responses!$Q$2:$Q$1001,$S31)&lt;&gt;"",INDEX(Responses!$Q$2:$Q$1001,$S31)&lt;=2),", Front desk and billing staff","")&amp;IF(AND(INDEX(Responses!$R$2:$R$1001,$S31)&lt;&gt;"",INDEX(Responses!$R$2:$R$1001,$S31)&lt;=2),", Billing clarity","")&amp;IF(AND(INDEX(Responses!$S$2:$S$1001,$S31)&lt;&gt;"",INDEX(Responses!$S$2:$S$1001,$S31)&lt;=2),", Cleanliness","")&amp;IF(AND(INDEX(Responses!$T$2:$T$1001,$S31)&lt;&gt;"",INDEX(Responses!$T$2:$T$1001,$S31)&lt;=2),", Nursing responsiveness","")&amp;IF(AND(INDEX(Responses!$U$2:$U$1001,$S31)&lt;&gt;"",INDEX(Responses!$U$2:$U$1001,$S31)&lt;=2),", Nursing courtesy","")&amp;IF(AND(INDEX(Responses!$V$2:$V$1001,$S31)&lt;&gt;"",INDEX(Responses!$V$2:$V$1001,$S31)&lt;=2),", Food","")&amp;IF(AND(INDEX(Responses!$W$2:$W$1001,$S31)&lt;&gt;"",INDEX(Responses!$W$2:$W$1001,$S31)&lt;=2),", Insurance/TPA","")&amp;IF(AND(INDEX(Responses!$X$2:$X$1001,$S31)&lt;&gt;"",INDEX(Responses!$X$2:$X$1001,$S31)&lt;=2),", Discharge process","")&amp;IF(AND(INDEX(Responses!$Y$2:$Y$1001,$S31)&lt;&gt;"",INDEX(Responses!$Y$2:$Y$1001,$S31)&lt;=2),", Discharge instructions",""),3,500))</f>
        <v/>
      </c>
      <c r="G31" s="24" t="str">
        <f aca="false">IF($S31="","",INDEX(Responses!$L$2:$L$1001,$S31)&amp;"")</f>
        <v/>
      </c>
      <c r="H31" s="27"/>
      <c r="I31" s="33"/>
      <c r="J31" s="34" t="str">
        <f aca="false">IF(OR(I31="",B31=""),"",ROUND((I31-B31)*24,1))</f>
        <v/>
      </c>
      <c r="K31" s="27"/>
      <c r="L31" s="27"/>
      <c r="M31" s="27"/>
      <c r="N31" s="35"/>
      <c r="O31" s="36" t="str">
        <f aca="false">IF(OR(N31="",B31=""),"",N31-B31)</f>
        <v/>
      </c>
      <c r="P31" s="24" t="str">
        <f aca="false">IF(J31="","",IF(AND(C31="IPD",J31&lt;=24),"Yes",IF(AND(C31&lt;&gt;"IPD",J31&lt;=48),"Yes","No")))</f>
        <v/>
      </c>
      <c r="Q31" s="24" t="str">
        <f aca="false">IF(B31="","",TEXT(B31,"yyyy-mm"))</f>
        <v/>
      </c>
      <c r="R31" s="34" t="str">
        <f aca="false">IF(AND(Q31='Monthly Summary'!$C$4,J31&lt;&gt;""),J31,"")</f>
        <v/>
      </c>
      <c r="S31" s="24" t="str">
        <f aca="false">IF(A31="","",IFERROR(MATCH(A31,Responses!$A$2:$A$1001,0),""))</f>
        <v/>
      </c>
    </row>
    <row r="32" customFormat="false" ht="15" hidden="false" customHeight="false" outlineLevel="0" collapsed="false">
      <c r="A32" s="27"/>
      <c r="B32" s="32" t="str">
        <f aca="false">IF($S32="","",INDEX(Responses!$B$2:$B$1001,$S32))</f>
        <v/>
      </c>
      <c r="C32" s="24" t="str">
        <f aca="false">IF($S32="","",INDEX(Responses!$E$2:$E$1001,$S32)&amp;"")</f>
        <v/>
      </c>
      <c r="D32" s="24" t="str">
        <f aca="false">IF($S32="","",INDEX(Responses!$G$2:$G$1001,$S32)&amp;"")</f>
        <v/>
      </c>
      <c r="E32" s="24" t="str">
        <f aca="false">IF($S32="","",INDEX(Responses!$J$2:$J$1001,$S32))</f>
        <v/>
      </c>
      <c r="F32" s="24" t="str">
        <f aca="false">IF($S32="","",MID(IF(AND(INDEX(Responses!$M$2:$M$1001,$S32)&lt;&gt;"",INDEX(Responses!$M$2:$M$1001,$S32)&lt;=2),", Booking/Admission","")&amp;IF(AND(INDEX(Responses!$N$2:$N$1001,$S32)&lt;&gt;"",INDEX(Responses!$N$2:$N$1001,$S32)&lt;=2),", Waiting time","")&amp;IF(AND(INDEX(Responses!$O$2:$O$1001,$S32)&lt;&gt;"",INDEX(Responses!$O$2:$O$1001,$S32)&lt;=2),", Doctor communication","")&amp;IF(AND(INDEX(Responses!$P$2:$P$1001,$S32)&lt;&gt;"",INDEX(Responses!$P$2:$P$1001,$S32)&lt;=2),", Time to ask questions","")&amp;IF(AND(INDEX(Responses!$Q$2:$Q$1001,$S32)&lt;&gt;"",INDEX(Responses!$Q$2:$Q$1001,$S32)&lt;=2),", Front desk and billing staff","")&amp;IF(AND(INDEX(Responses!$R$2:$R$1001,$S32)&lt;&gt;"",INDEX(Responses!$R$2:$R$1001,$S32)&lt;=2),", Billing clarity","")&amp;IF(AND(INDEX(Responses!$S$2:$S$1001,$S32)&lt;&gt;"",INDEX(Responses!$S$2:$S$1001,$S32)&lt;=2),", Cleanliness","")&amp;IF(AND(INDEX(Responses!$T$2:$T$1001,$S32)&lt;&gt;"",INDEX(Responses!$T$2:$T$1001,$S32)&lt;=2),", Nursing responsiveness","")&amp;IF(AND(INDEX(Responses!$U$2:$U$1001,$S32)&lt;&gt;"",INDEX(Responses!$U$2:$U$1001,$S32)&lt;=2),", Nursing courtesy","")&amp;IF(AND(INDEX(Responses!$V$2:$V$1001,$S32)&lt;&gt;"",INDEX(Responses!$V$2:$V$1001,$S32)&lt;=2),", Food","")&amp;IF(AND(INDEX(Responses!$W$2:$W$1001,$S32)&lt;&gt;"",INDEX(Responses!$W$2:$W$1001,$S32)&lt;=2),", Insurance/TPA","")&amp;IF(AND(INDEX(Responses!$X$2:$X$1001,$S32)&lt;&gt;"",INDEX(Responses!$X$2:$X$1001,$S32)&lt;=2),", Discharge process","")&amp;IF(AND(INDEX(Responses!$Y$2:$Y$1001,$S32)&lt;&gt;"",INDEX(Responses!$Y$2:$Y$1001,$S32)&lt;=2),", Discharge instructions",""),3,500))</f>
        <v/>
      </c>
      <c r="G32" s="24" t="str">
        <f aca="false">IF($S32="","",INDEX(Responses!$L$2:$L$1001,$S32)&amp;"")</f>
        <v/>
      </c>
      <c r="H32" s="27"/>
      <c r="I32" s="33"/>
      <c r="J32" s="34" t="str">
        <f aca="false">IF(OR(I32="",B32=""),"",ROUND((I32-B32)*24,1))</f>
        <v/>
      </c>
      <c r="K32" s="27"/>
      <c r="L32" s="27"/>
      <c r="M32" s="27"/>
      <c r="N32" s="35"/>
      <c r="O32" s="36" t="str">
        <f aca="false">IF(OR(N32="",B32=""),"",N32-B32)</f>
        <v/>
      </c>
      <c r="P32" s="24" t="str">
        <f aca="false">IF(J32="","",IF(AND(C32="IPD",J32&lt;=24),"Yes",IF(AND(C32&lt;&gt;"IPD",J32&lt;=48),"Yes","No")))</f>
        <v/>
      </c>
      <c r="Q32" s="24" t="str">
        <f aca="false">IF(B32="","",TEXT(B32,"yyyy-mm"))</f>
        <v/>
      </c>
      <c r="R32" s="34" t="str">
        <f aca="false">IF(AND(Q32='Monthly Summary'!$C$4,J32&lt;&gt;""),J32,"")</f>
        <v/>
      </c>
      <c r="S32" s="24" t="str">
        <f aca="false">IF(A32="","",IFERROR(MATCH(A32,Responses!$A$2:$A$1001,0),""))</f>
        <v/>
      </c>
    </row>
    <row r="33" customFormat="false" ht="15" hidden="false" customHeight="false" outlineLevel="0" collapsed="false">
      <c r="A33" s="27"/>
      <c r="B33" s="32" t="str">
        <f aca="false">IF($S33="","",INDEX(Responses!$B$2:$B$1001,$S33))</f>
        <v/>
      </c>
      <c r="C33" s="24" t="str">
        <f aca="false">IF($S33="","",INDEX(Responses!$E$2:$E$1001,$S33)&amp;"")</f>
        <v/>
      </c>
      <c r="D33" s="24" t="str">
        <f aca="false">IF($S33="","",INDEX(Responses!$G$2:$G$1001,$S33)&amp;"")</f>
        <v/>
      </c>
      <c r="E33" s="24" t="str">
        <f aca="false">IF($S33="","",INDEX(Responses!$J$2:$J$1001,$S33))</f>
        <v/>
      </c>
      <c r="F33" s="24" t="str">
        <f aca="false">IF($S33="","",MID(IF(AND(INDEX(Responses!$M$2:$M$1001,$S33)&lt;&gt;"",INDEX(Responses!$M$2:$M$1001,$S33)&lt;=2),", Booking/Admission","")&amp;IF(AND(INDEX(Responses!$N$2:$N$1001,$S33)&lt;&gt;"",INDEX(Responses!$N$2:$N$1001,$S33)&lt;=2),", Waiting time","")&amp;IF(AND(INDEX(Responses!$O$2:$O$1001,$S33)&lt;&gt;"",INDEX(Responses!$O$2:$O$1001,$S33)&lt;=2),", Doctor communication","")&amp;IF(AND(INDEX(Responses!$P$2:$P$1001,$S33)&lt;&gt;"",INDEX(Responses!$P$2:$P$1001,$S33)&lt;=2),", Time to ask questions","")&amp;IF(AND(INDEX(Responses!$Q$2:$Q$1001,$S33)&lt;&gt;"",INDEX(Responses!$Q$2:$Q$1001,$S33)&lt;=2),", Front desk and billing staff","")&amp;IF(AND(INDEX(Responses!$R$2:$R$1001,$S33)&lt;&gt;"",INDEX(Responses!$R$2:$R$1001,$S33)&lt;=2),", Billing clarity","")&amp;IF(AND(INDEX(Responses!$S$2:$S$1001,$S33)&lt;&gt;"",INDEX(Responses!$S$2:$S$1001,$S33)&lt;=2),", Cleanliness","")&amp;IF(AND(INDEX(Responses!$T$2:$T$1001,$S33)&lt;&gt;"",INDEX(Responses!$T$2:$T$1001,$S33)&lt;=2),", Nursing responsiveness","")&amp;IF(AND(INDEX(Responses!$U$2:$U$1001,$S33)&lt;&gt;"",INDEX(Responses!$U$2:$U$1001,$S33)&lt;=2),", Nursing courtesy","")&amp;IF(AND(INDEX(Responses!$V$2:$V$1001,$S33)&lt;&gt;"",INDEX(Responses!$V$2:$V$1001,$S33)&lt;=2),", Food","")&amp;IF(AND(INDEX(Responses!$W$2:$W$1001,$S33)&lt;&gt;"",INDEX(Responses!$W$2:$W$1001,$S33)&lt;=2),", Insurance/TPA","")&amp;IF(AND(INDEX(Responses!$X$2:$X$1001,$S33)&lt;&gt;"",INDEX(Responses!$X$2:$X$1001,$S33)&lt;=2),", Discharge process","")&amp;IF(AND(INDEX(Responses!$Y$2:$Y$1001,$S33)&lt;&gt;"",INDEX(Responses!$Y$2:$Y$1001,$S33)&lt;=2),", Discharge instructions",""),3,500))</f>
        <v/>
      </c>
      <c r="G33" s="24" t="str">
        <f aca="false">IF($S33="","",INDEX(Responses!$L$2:$L$1001,$S33)&amp;"")</f>
        <v/>
      </c>
      <c r="H33" s="27"/>
      <c r="I33" s="33"/>
      <c r="J33" s="34" t="str">
        <f aca="false">IF(OR(I33="",B33=""),"",ROUND((I33-B33)*24,1))</f>
        <v/>
      </c>
      <c r="K33" s="27"/>
      <c r="L33" s="27"/>
      <c r="M33" s="27"/>
      <c r="N33" s="35"/>
      <c r="O33" s="36" t="str">
        <f aca="false">IF(OR(N33="",B33=""),"",N33-B33)</f>
        <v/>
      </c>
      <c r="P33" s="24" t="str">
        <f aca="false">IF(J33="","",IF(AND(C33="IPD",J33&lt;=24),"Yes",IF(AND(C33&lt;&gt;"IPD",J33&lt;=48),"Yes","No")))</f>
        <v/>
      </c>
      <c r="Q33" s="24" t="str">
        <f aca="false">IF(B33="","",TEXT(B33,"yyyy-mm"))</f>
        <v/>
      </c>
      <c r="R33" s="34" t="str">
        <f aca="false">IF(AND(Q33='Monthly Summary'!$C$4,J33&lt;&gt;""),J33,"")</f>
        <v/>
      </c>
      <c r="S33" s="24" t="str">
        <f aca="false">IF(A33="","",IFERROR(MATCH(A33,Responses!$A$2:$A$1001,0),""))</f>
        <v/>
      </c>
    </row>
    <row r="34" customFormat="false" ht="15" hidden="false" customHeight="false" outlineLevel="0" collapsed="false">
      <c r="A34" s="27"/>
      <c r="B34" s="32" t="str">
        <f aca="false">IF($S34="","",INDEX(Responses!$B$2:$B$1001,$S34))</f>
        <v/>
      </c>
      <c r="C34" s="24" t="str">
        <f aca="false">IF($S34="","",INDEX(Responses!$E$2:$E$1001,$S34)&amp;"")</f>
        <v/>
      </c>
      <c r="D34" s="24" t="str">
        <f aca="false">IF($S34="","",INDEX(Responses!$G$2:$G$1001,$S34)&amp;"")</f>
        <v/>
      </c>
      <c r="E34" s="24" t="str">
        <f aca="false">IF($S34="","",INDEX(Responses!$J$2:$J$1001,$S34))</f>
        <v/>
      </c>
      <c r="F34" s="24" t="str">
        <f aca="false">IF($S34="","",MID(IF(AND(INDEX(Responses!$M$2:$M$1001,$S34)&lt;&gt;"",INDEX(Responses!$M$2:$M$1001,$S34)&lt;=2),", Booking/Admission","")&amp;IF(AND(INDEX(Responses!$N$2:$N$1001,$S34)&lt;&gt;"",INDEX(Responses!$N$2:$N$1001,$S34)&lt;=2),", Waiting time","")&amp;IF(AND(INDEX(Responses!$O$2:$O$1001,$S34)&lt;&gt;"",INDEX(Responses!$O$2:$O$1001,$S34)&lt;=2),", Doctor communication","")&amp;IF(AND(INDEX(Responses!$P$2:$P$1001,$S34)&lt;&gt;"",INDEX(Responses!$P$2:$P$1001,$S34)&lt;=2),", Time to ask questions","")&amp;IF(AND(INDEX(Responses!$Q$2:$Q$1001,$S34)&lt;&gt;"",INDEX(Responses!$Q$2:$Q$1001,$S34)&lt;=2),", Front desk and billing staff","")&amp;IF(AND(INDEX(Responses!$R$2:$R$1001,$S34)&lt;&gt;"",INDEX(Responses!$R$2:$R$1001,$S34)&lt;=2),", Billing clarity","")&amp;IF(AND(INDEX(Responses!$S$2:$S$1001,$S34)&lt;&gt;"",INDEX(Responses!$S$2:$S$1001,$S34)&lt;=2),", Cleanliness","")&amp;IF(AND(INDEX(Responses!$T$2:$T$1001,$S34)&lt;&gt;"",INDEX(Responses!$T$2:$T$1001,$S34)&lt;=2),", Nursing responsiveness","")&amp;IF(AND(INDEX(Responses!$U$2:$U$1001,$S34)&lt;&gt;"",INDEX(Responses!$U$2:$U$1001,$S34)&lt;=2),", Nursing courtesy","")&amp;IF(AND(INDEX(Responses!$V$2:$V$1001,$S34)&lt;&gt;"",INDEX(Responses!$V$2:$V$1001,$S34)&lt;=2),", Food","")&amp;IF(AND(INDEX(Responses!$W$2:$W$1001,$S34)&lt;&gt;"",INDEX(Responses!$W$2:$W$1001,$S34)&lt;=2),", Insurance/TPA","")&amp;IF(AND(INDEX(Responses!$X$2:$X$1001,$S34)&lt;&gt;"",INDEX(Responses!$X$2:$X$1001,$S34)&lt;=2),", Discharge process","")&amp;IF(AND(INDEX(Responses!$Y$2:$Y$1001,$S34)&lt;&gt;"",INDEX(Responses!$Y$2:$Y$1001,$S34)&lt;=2),", Discharge instructions",""),3,500))</f>
        <v/>
      </c>
      <c r="G34" s="24" t="str">
        <f aca="false">IF($S34="","",INDEX(Responses!$L$2:$L$1001,$S34)&amp;"")</f>
        <v/>
      </c>
      <c r="H34" s="27"/>
      <c r="I34" s="33"/>
      <c r="J34" s="34" t="str">
        <f aca="false">IF(OR(I34="",B34=""),"",ROUND((I34-B34)*24,1))</f>
        <v/>
      </c>
      <c r="K34" s="27"/>
      <c r="L34" s="27"/>
      <c r="M34" s="27"/>
      <c r="N34" s="35"/>
      <c r="O34" s="36" t="str">
        <f aca="false">IF(OR(N34="",B34=""),"",N34-B34)</f>
        <v/>
      </c>
      <c r="P34" s="24" t="str">
        <f aca="false">IF(J34="","",IF(AND(C34="IPD",J34&lt;=24),"Yes",IF(AND(C34&lt;&gt;"IPD",J34&lt;=48),"Yes","No")))</f>
        <v/>
      </c>
      <c r="Q34" s="24" t="str">
        <f aca="false">IF(B34="","",TEXT(B34,"yyyy-mm"))</f>
        <v/>
      </c>
      <c r="R34" s="34" t="str">
        <f aca="false">IF(AND(Q34='Monthly Summary'!$C$4,J34&lt;&gt;""),J34,"")</f>
        <v/>
      </c>
      <c r="S34" s="24" t="str">
        <f aca="false">IF(A34="","",IFERROR(MATCH(A34,Responses!$A$2:$A$1001,0),""))</f>
        <v/>
      </c>
    </row>
    <row r="35" customFormat="false" ht="15" hidden="false" customHeight="false" outlineLevel="0" collapsed="false">
      <c r="A35" s="27"/>
      <c r="B35" s="32" t="str">
        <f aca="false">IF($S35="","",INDEX(Responses!$B$2:$B$1001,$S35))</f>
        <v/>
      </c>
      <c r="C35" s="24" t="str">
        <f aca="false">IF($S35="","",INDEX(Responses!$E$2:$E$1001,$S35)&amp;"")</f>
        <v/>
      </c>
      <c r="D35" s="24" t="str">
        <f aca="false">IF($S35="","",INDEX(Responses!$G$2:$G$1001,$S35)&amp;"")</f>
        <v/>
      </c>
      <c r="E35" s="24" t="str">
        <f aca="false">IF($S35="","",INDEX(Responses!$J$2:$J$1001,$S35))</f>
        <v/>
      </c>
      <c r="F35" s="24" t="str">
        <f aca="false">IF($S35="","",MID(IF(AND(INDEX(Responses!$M$2:$M$1001,$S35)&lt;&gt;"",INDEX(Responses!$M$2:$M$1001,$S35)&lt;=2),", Booking/Admission","")&amp;IF(AND(INDEX(Responses!$N$2:$N$1001,$S35)&lt;&gt;"",INDEX(Responses!$N$2:$N$1001,$S35)&lt;=2),", Waiting time","")&amp;IF(AND(INDEX(Responses!$O$2:$O$1001,$S35)&lt;&gt;"",INDEX(Responses!$O$2:$O$1001,$S35)&lt;=2),", Doctor communication","")&amp;IF(AND(INDEX(Responses!$P$2:$P$1001,$S35)&lt;&gt;"",INDEX(Responses!$P$2:$P$1001,$S35)&lt;=2),", Time to ask questions","")&amp;IF(AND(INDEX(Responses!$Q$2:$Q$1001,$S35)&lt;&gt;"",INDEX(Responses!$Q$2:$Q$1001,$S35)&lt;=2),", Front desk and billing staff","")&amp;IF(AND(INDEX(Responses!$R$2:$R$1001,$S35)&lt;&gt;"",INDEX(Responses!$R$2:$R$1001,$S35)&lt;=2),", Billing clarity","")&amp;IF(AND(INDEX(Responses!$S$2:$S$1001,$S35)&lt;&gt;"",INDEX(Responses!$S$2:$S$1001,$S35)&lt;=2),", Cleanliness","")&amp;IF(AND(INDEX(Responses!$T$2:$T$1001,$S35)&lt;&gt;"",INDEX(Responses!$T$2:$T$1001,$S35)&lt;=2),", Nursing responsiveness","")&amp;IF(AND(INDEX(Responses!$U$2:$U$1001,$S35)&lt;&gt;"",INDEX(Responses!$U$2:$U$1001,$S35)&lt;=2),", Nursing courtesy","")&amp;IF(AND(INDEX(Responses!$V$2:$V$1001,$S35)&lt;&gt;"",INDEX(Responses!$V$2:$V$1001,$S35)&lt;=2),", Food","")&amp;IF(AND(INDEX(Responses!$W$2:$W$1001,$S35)&lt;&gt;"",INDEX(Responses!$W$2:$W$1001,$S35)&lt;=2),", Insurance/TPA","")&amp;IF(AND(INDEX(Responses!$X$2:$X$1001,$S35)&lt;&gt;"",INDEX(Responses!$X$2:$X$1001,$S35)&lt;=2),", Discharge process","")&amp;IF(AND(INDEX(Responses!$Y$2:$Y$1001,$S35)&lt;&gt;"",INDEX(Responses!$Y$2:$Y$1001,$S35)&lt;=2),", Discharge instructions",""),3,500))</f>
        <v/>
      </c>
      <c r="G35" s="24" t="str">
        <f aca="false">IF($S35="","",INDEX(Responses!$L$2:$L$1001,$S35)&amp;"")</f>
        <v/>
      </c>
      <c r="H35" s="27"/>
      <c r="I35" s="33"/>
      <c r="J35" s="34" t="str">
        <f aca="false">IF(OR(I35="",B35=""),"",ROUND((I35-B35)*24,1))</f>
        <v/>
      </c>
      <c r="K35" s="27"/>
      <c r="L35" s="27"/>
      <c r="M35" s="27"/>
      <c r="N35" s="35"/>
      <c r="O35" s="36" t="str">
        <f aca="false">IF(OR(N35="",B35=""),"",N35-B35)</f>
        <v/>
      </c>
      <c r="P35" s="24" t="str">
        <f aca="false">IF(J35="","",IF(AND(C35="IPD",J35&lt;=24),"Yes",IF(AND(C35&lt;&gt;"IPD",J35&lt;=48),"Yes","No")))</f>
        <v/>
      </c>
      <c r="Q35" s="24" t="str">
        <f aca="false">IF(B35="","",TEXT(B35,"yyyy-mm"))</f>
        <v/>
      </c>
      <c r="R35" s="34" t="str">
        <f aca="false">IF(AND(Q35='Monthly Summary'!$C$4,J35&lt;&gt;""),J35,"")</f>
        <v/>
      </c>
      <c r="S35" s="24" t="str">
        <f aca="false">IF(A35="","",IFERROR(MATCH(A35,Responses!$A$2:$A$1001,0),""))</f>
        <v/>
      </c>
    </row>
    <row r="36" customFormat="false" ht="15" hidden="false" customHeight="false" outlineLevel="0" collapsed="false">
      <c r="A36" s="27"/>
      <c r="B36" s="32" t="str">
        <f aca="false">IF($S36="","",INDEX(Responses!$B$2:$B$1001,$S36))</f>
        <v/>
      </c>
      <c r="C36" s="24" t="str">
        <f aca="false">IF($S36="","",INDEX(Responses!$E$2:$E$1001,$S36)&amp;"")</f>
        <v/>
      </c>
      <c r="D36" s="24" t="str">
        <f aca="false">IF($S36="","",INDEX(Responses!$G$2:$G$1001,$S36)&amp;"")</f>
        <v/>
      </c>
      <c r="E36" s="24" t="str">
        <f aca="false">IF($S36="","",INDEX(Responses!$J$2:$J$1001,$S36))</f>
        <v/>
      </c>
      <c r="F36" s="24" t="str">
        <f aca="false">IF($S36="","",MID(IF(AND(INDEX(Responses!$M$2:$M$1001,$S36)&lt;&gt;"",INDEX(Responses!$M$2:$M$1001,$S36)&lt;=2),", Booking/Admission","")&amp;IF(AND(INDEX(Responses!$N$2:$N$1001,$S36)&lt;&gt;"",INDEX(Responses!$N$2:$N$1001,$S36)&lt;=2),", Waiting time","")&amp;IF(AND(INDEX(Responses!$O$2:$O$1001,$S36)&lt;&gt;"",INDEX(Responses!$O$2:$O$1001,$S36)&lt;=2),", Doctor communication","")&amp;IF(AND(INDEX(Responses!$P$2:$P$1001,$S36)&lt;&gt;"",INDEX(Responses!$P$2:$P$1001,$S36)&lt;=2),", Time to ask questions","")&amp;IF(AND(INDEX(Responses!$Q$2:$Q$1001,$S36)&lt;&gt;"",INDEX(Responses!$Q$2:$Q$1001,$S36)&lt;=2),", Front desk and billing staff","")&amp;IF(AND(INDEX(Responses!$R$2:$R$1001,$S36)&lt;&gt;"",INDEX(Responses!$R$2:$R$1001,$S36)&lt;=2),", Billing clarity","")&amp;IF(AND(INDEX(Responses!$S$2:$S$1001,$S36)&lt;&gt;"",INDEX(Responses!$S$2:$S$1001,$S36)&lt;=2),", Cleanliness","")&amp;IF(AND(INDEX(Responses!$T$2:$T$1001,$S36)&lt;&gt;"",INDEX(Responses!$T$2:$T$1001,$S36)&lt;=2),", Nursing responsiveness","")&amp;IF(AND(INDEX(Responses!$U$2:$U$1001,$S36)&lt;&gt;"",INDEX(Responses!$U$2:$U$1001,$S36)&lt;=2),", Nursing courtesy","")&amp;IF(AND(INDEX(Responses!$V$2:$V$1001,$S36)&lt;&gt;"",INDEX(Responses!$V$2:$V$1001,$S36)&lt;=2),", Food","")&amp;IF(AND(INDEX(Responses!$W$2:$W$1001,$S36)&lt;&gt;"",INDEX(Responses!$W$2:$W$1001,$S36)&lt;=2),", Insurance/TPA","")&amp;IF(AND(INDEX(Responses!$X$2:$X$1001,$S36)&lt;&gt;"",INDEX(Responses!$X$2:$X$1001,$S36)&lt;=2),", Discharge process","")&amp;IF(AND(INDEX(Responses!$Y$2:$Y$1001,$S36)&lt;&gt;"",INDEX(Responses!$Y$2:$Y$1001,$S36)&lt;=2),", Discharge instructions",""),3,500))</f>
        <v/>
      </c>
      <c r="G36" s="24" t="str">
        <f aca="false">IF($S36="","",INDEX(Responses!$L$2:$L$1001,$S36)&amp;"")</f>
        <v/>
      </c>
      <c r="H36" s="27"/>
      <c r="I36" s="33"/>
      <c r="J36" s="34" t="str">
        <f aca="false">IF(OR(I36="",B36=""),"",ROUND((I36-B36)*24,1))</f>
        <v/>
      </c>
      <c r="K36" s="27"/>
      <c r="L36" s="27"/>
      <c r="M36" s="27"/>
      <c r="N36" s="35"/>
      <c r="O36" s="36" t="str">
        <f aca="false">IF(OR(N36="",B36=""),"",N36-B36)</f>
        <v/>
      </c>
      <c r="P36" s="24" t="str">
        <f aca="false">IF(J36="","",IF(AND(C36="IPD",J36&lt;=24),"Yes",IF(AND(C36&lt;&gt;"IPD",J36&lt;=48),"Yes","No")))</f>
        <v/>
      </c>
      <c r="Q36" s="24" t="str">
        <f aca="false">IF(B36="","",TEXT(B36,"yyyy-mm"))</f>
        <v/>
      </c>
      <c r="R36" s="34" t="str">
        <f aca="false">IF(AND(Q36='Monthly Summary'!$C$4,J36&lt;&gt;""),J36,"")</f>
        <v/>
      </c>
      <c r="S36" s="24" t="str">
        <f aca="false">IF(A36="","",IFERROR(MATCH(A36,Responses!$A$2:$A$1001,0),""))</f>
        <v/>
      </c>
    </row>
    <row r="37" customFormat="false" ht="15" hidden="false" customHeight="false" outlineLevel="0" collapsed="false">
      <c r="A37" s="27"/>
      <c r="B37" s="32" t="str">
        <f aca="false">IF($S37="","",INDEX(Responses!$B$2:$B$1001,$S37))</f>
        <v/>
      </c>
      <c r="C37" s="24" t="str">
        <f aca="false">IF($S37="","",INDEX(Responses!$E$2:$E$1001,$S37)&amp;"")</f>
        <v/>
      </c>
      <c r="D37" s="24" t="str">
        <f aca="false">IF($S37="","",INDEX(Responses!$G$2:$G$1001,$S37)&amp;"")</f>
        <v/>
      </c>
      <c r="E37" s="24" t="str">
        <f aca="false">IF($S37="","",INDEX(Responses!$J$2:$J$1001,$S37))</f>
        <v/>
      </c>
      <c r="F37" s="24" t="str">
        <f aca="false">IF($S37="","",MID(IF(AND(INDEX(Responses!$M$2:$M$1001,$S37)&lt;&gt;"",INDEX(Responses!$M$2:$M$1001,$S37)&lt;=2),", Booking/Admission","")&amp;IF(AND(INDEX(Responses!$N$2:$N$1001,$S37)&lt;&gt;"",INDEX(Responses!$N$2:$N$1001,$S37)&lt;=2),", Waiting time","")&amp;IF(AND(INDEX(Responses!$O$2:$O$1001,$S37)&lt;&gt;"",INDEX(Responses!$O$2:$O$1001,$S37)&lt;=2),", Doctor communication","")&amp;IF(AND(INDEX(Responses!$P$2:$P$1001,$S37)&lt;&gt;"",INDEX(Responses!$P$2:$P$1001,$S37)&lt;=2),", Time to ask questions","")&amp;IF(AND(INDEX(Responses!$Q$2:$Q$1001,$S37)&lt;&gt;"",INDEX(Responses!$Q$2:$Q$1001,$S37)&lt;=2),", Front desk and billing staff","")&amp;IF(AND(INDEX(Responses!$R$2:$R$1001,$S37)&lt;&gt;"",INDEX(Responses!$R$2:$R$1001,$S37)&lt;=2),", Billing clarity","")&amp;IF(AND(INDEX(Responses!$S$2:$S$1001,$S37)&lt;&gt;"",INDEX(Responses!$S$2:$S$1001,$S37)&lt;=2),", Cleanliness","")&amp;IF(AND(INDEX(Responses!$T$2:$T$1001,$S37)&lt;&gt;"",INDEX(Responses!$T$2:$T$1001,$S37)&lt;=2),", Nursing responsiveness","")&amp;IF(AND(INDEX(Responses!$U$2:$U$1001,$S37)&lt;&gt;"",INDEX(Responses!$U$2:$U$1001,$S37)&lt;=2),", Nursing courtesy","")&amp;IF(AND(INDEX(Responses!$V$2:$V$1001,$S37)&lt;&gt;"",INDEX(Responses!$V$2:$V$1001,$S37)&lt;=2),", Food","")&amp;IF(AND(INDEX(Responses!$W$2:$W$1001,$S37)&lt;&gt;"",INDEX(Responses!$W$2:$W$1001,$S37)&lt;=2),", Insurance/TPA","")&amp;IF(AND(INDEX(Responses!$X$2:$X$1001,$S37)&lt;&gt;"",INDEX(Responses!$X$2:$X$1001,$S37)&lt;=2),", Discharge process","")&amp;IF(AND(INDEX(Responses!$Y$2:$Y$1001,$S37)&lt;&gt;"",INDEX(Responses!$Y$2:$Y$1001,$S37)&lt;=2),", Discharge instructions",""),3,500))</f>
        <v/>
      </c>
      <c r="G37" s="24" t="str">
        <f aca="false">IF($S37="","",INDEX(Responses!$L$2:$L$1001,$S37)&amp;"")</f>
        <v/>
      </c>
      <c r="H37" s="27"/>
      <c r="I37" s="33"/>
      <c r="J37" s="34" t="str">
        <f aca="false">IF(OR(I37="",B37=""),"",ROUND((I37-B37)*24,1))</f>
        <v/>
      </c>
      <c r="K37" s="27"/>
      <c r="L37" s="27"/>
      <c r="M37" s="27"/>
      <c r="N37" s="35"/>
      <c r="O37" s="36" t="str">
        <f aca="false">IF(OR(N37="",B37=""),"",N37-B37)</f>
        <v/>
      </c>
      <c r="P37" s="24" t="str">
        <f aca="false">IF(J37="","",IF(AND(C37="IPD",J37&lt;=24),"Yes",IF(AND(C37&lt;&gt;"IPD",J37&lt;=48),"Yes","No")))</f>
        <v/>
      </c>
      <c r="Q37" s="24" t="str">
        <f aca="false">IF(B37="","",TEXT(B37,"yyyy-mm"))</f>
        <v/>
      </c>
      <c r="R37" s="34" t="str">
        <f aca="false">IF(AND(Q37='Monthly Summary'!$C$4,J37&lt;&gt;""),J37,"")</f>
        <v/>
      </c>
      <c r="S37" s="24" t="str">
        <f aca="false">IF(A37="","",IFERROR(MATCH(A37,Responses!$A$2:$A$1001,0),""))</f>
        <v/>
      </c>
    </row>
    <row r="38" customFormat="false" ht="15" hidden="false" customHeight="false" outlineLevel="0" collapsed="false">
      <c r="A38" s="27"/>
      <c r="B38" s="32" t="str">
        <f aca="false">IF($S38="","",INDEX(Responses!$B$2:$B$1001,$S38))</f>
        <v/>
      </c>
      <c r="C38" s="24" t="str">
        <f aca="false">IF($S38="","",INDEX(Responses!$E$2:$E$1001,$S38)&amp;"")</f>
        <v/>
      </c>
      <c r="D38" s="24" t="str">
        <f aca="false">IF($S38="","",INDEX(Responses!$G$2:$G$1001,$S38)&amp;"")</f>
        <v/>
      </c>
      <c r="E38" s="24" t="str">
        <f aca="false">IF($S38="","",INDEX(Responses!$J$2:$J$1001,$S38))</f>
        <v/>
      </c>
      <c r="F38" s="24" t="str">
        <f aca="false">IF($S38="","",MID(IF(AND(INDEX(Responses!$M$2:$M$1001,$S38)&lt;&gt;"",INDEX(Responses!$M$2:$M$1001,$S38)&lt;=2),", Booking/Admission","")&amp;IF(AND(INDEX(Responses!$N$2:$N$1001,$S38)&lt;&gt;"",INDEX(Responses!$N$2:$N$1001,$S38)&lt;=2),", Waiting time","")&amp;IF(AND(INDEX(Responses!$O$2:$O$1001,$S38)&lt;&gt;"",INDEX(Responses!$O$2:$O$1001,$S38)&lt;=2),", Doctor communication","")&amp;IF(AND(INDEX(Responses!$P$2:$P$1001,$S38)&lt;&gt;"",INDEX(Responses!$P$2:$P$1001,$S38)&lt;=2),", Time to ask questions","")&amp;IF(AND(INDEX(Responses!$Q$2:$Q$1001,$S38)&lt;&gt;"",INDEX(Responses!$Q$2:$Q$1001,$S38)&lt;=2),", Front desk and billing staff","")&amp;IF(AND(INDEX(Responses!$R$2:$R$1001,$S38)&lt;&gt;"",INDEX(Responses!$R$2:$R$1001,$S38)&lt;=2),", Billing clarity","")&amp;IF(AND(INDEX(Responses!$S$2:$S$1001,$S38)&lt;&gt;"",INDEX(Responses!$S$2:$S$1001,$S38)&lt;=2),", Cleanliness","")&amp;IF(AND(INDEX(Responses!$T$2:$T$1001,$S38)&lt;&gt;"",INDEX(Responses!$T$2:$T$1001,$S38)&lt;=2),", Nursing responsiveness","")&amp;IF(AND(INDEX(Responses!$U$2:$U$1001,$S38)&lt;&gt;"",INDEX(Responses!$U$2:$U$1001,$S38)&lt;=2),", Nursing courtesy","")&amp;IF(AND(INDEX(Responses!$V$2:$V$1001,$S38)&lt;&gt;"",INDEX(Responses!$V$2:$V$1001,$S38)&lt;=2),", Food","")&amp;IF(AND(INDEX(Responses!$W$2:$W$1001,$S38)&lt;&gt;"",INDEX(Responses!$W$2:$W$1001,$S38)&lt;=2),", Insurance/TPA","")&amp;IF(AND(INDEX(Responses!$X$2:$X$1001,$S38)&lt;&gt;"",INDEX(Responses!$X$2:$X$1001,$S38)&lt;=2),", Discharge process","")&amp;IF(AND(INDEX(Responses!$Y$2:$Y$1001,$S38)&lt;&gt;"",INDEX(Responses!$Y$2:$Y$1001,$S38)&lt;=2),", Discharge instructions",""),3,500))</f>
        <v/>
      </c>
      <c r="G38" s="24" t="str">
        <f aca="false">IF($S38="","",INDEX(Responses!$L$2:$L$1001,$S38)&amp;"")</f>
        <v/>
      </c>
      <c r="H38" s="27"/>
      <c r="I38" s="33"/>
      <c r="J38" s="34" t="str">
        <f aca="false">IF(OR(I38="",B38=""),"",ROUND((I38-B38)*24,1))</f>
        <v/>
      </c>
      <c r="K38" s="27"/>
      <c r="L38" s="27"/>
      <c r="M38" s="27"/>
      <c r="N38" s="35"/>
      <c r="O38" s="36" t="str">
        <f aca="false">IF(OR(N38="",B38=""),"",N38-B38)</f>
        <v/>
      </c>
      <c r="P38" s="24" t="str">
        <f aca="false">IF(J38="","",IF(AND(C38="IPD",J38&lt;=24),"Yes",IF(AND(C38&lt;&gt;"IPD",J38&lt;=48),"Yes","No")))</f>
        <v/>
      </c>
      <c r="Q38" s="24" t="str">
        <f aca="false">IF(B38="","",TEXT(B38,"yyyy-mm"))</f>
        <v/>
      </c>
      <c r="R38" s="34" t="str">
        <f aca="false">IF(AND(Q38='Monthly Summary'!$C$4,J38&lt;&gt;""),J38,"")</f>
        <v/>
      </c>
      <c r="S38" s="24" t="str">
        <f aca="false">IF(A38="","",IFERROR(MATCH(A38,Responses!$A$2:$A$1001,0),""))</f>
        <v/>
      </c>
    </row>
    <row r="39" customFormat="false" ht="15" hidden="false" customHeight="false" outlineLevel="0" collapsed="false">
      <c r="A39" s="27"/>
      <c r="B39" s="32" t="str">
        <f aca="false">IF($S39="","",INDEX(Responses!$B$2:$B$1001,$S39))</f>
        <v/>
      </c>
      <c r="C39" s="24" t="str">
        <f aca="false">IF($S39="","",INDEX(Responses!$E$2:$E$1001,$S39)&amp;"")</f>
        <v/>
      </c>
      <c r="D39" s="24" t="str">
        <f aca="false">IF($S39="","",INDEX(Responses!$G$2:$G$1001,$S39)&amp;"")</f>
        <v/>
      </c>
      <c r="E39" s="24" t="str">
        <f aca="false">IF($S39="","",INDEX(Responses!$J$2:$J$1001,$S39))</f>
        <v/>
      </c>
      <c r="F39" s="24" t="str">
        <f aca="false">IF($S39="","",MID(IF(AND(INDEX(Responses!$M$2:$M$1001,$S39)&lt;&gt;"",INDEX(Responses!$M$2:$M$1001,$S39)&lt;=2),", Booking/Admission","")&amp;IF(AND(INDEX(Responses!$N$2:$N$1001,$S39)&lt;&gt;"",INDEX(Responses!$N$2:$N$1001,$S39)&lt;=2),", Waiting time","")&amp;IF(AND(INDEX(Responses!$O$2:$O$1001,$S39)&lt;&gt;"",INDEX(Responses!$O$2:$O$1001,$S39)&lt;=2),", Doctor communication","")&amp;IF(AND(INDEX(Responses!$P$2:$P$1001,$S39)&lt;&gt;"",INDEX(Responses!$P$2:$P$1001,$S39)&lt;=2),", Time to ask questions","")&amp;IF(AND(INDEX(Responses!$Q$2:$Q$1001,$S39)&lt;&gt;"",INDEX(Responses!$Q$2:$Q$1001,$S39)&lt;=2),", Front desk and billing staff","")&amp;IF(AND(INDEX(Responses!$R$2:$R$1001,$S39)&lt;&gt;"",INDEX(Responses!$R$2:$R$1001,$S39)&lt;=2),", Billing clarity","")&amp;IF(AND(INDEX(Responses!$S$2:$S$1001,$S39)&lt;&gt;"",INDEX(Responses!$S$2:$S$1001,$S39)&lt;=2),", Cleanliness","")&amp;IF(AND(INDEX(Responses!$T$2:$T$1001,$S39)&lt;&gt;"",INDEX(Responses!$T$2:$T$1001,$S39)&lt;=2),", Nursing responsiveness","")&amp;IF(AND(INDEX(Responses!$U$2:$U$1001,$S39)&lt;&gt;"",INDEX(Responses!$U$2:$U$1001,$S39)&lt;=2),", Nursing courtesy","")&amp;IF(AND(INDEX(Responses!$V$2:$V$1001,$S39)&lt;&gt;"",INDEX(Responses!$V$2:$V$1001,$S39)&lt;=2),", Food","")&amp;IF(AND(INDEX(Responses!$W$2:$W$1001,$S39)&lt;&gt;"",INDEX(Responses!$W$2:$W$1001,$S39)&lt;=2),", Insurance/TPA","")&amp;IF(AND(INDEX(Responses!$X$2:$X$1001,$S39)&lt;&gt;"",INDEX(Responses!$X$2:$X$1001,$S39)&lt;=2),", Discharge process","")&amp;IF(AND(INDEX(Responses!$Y$2:$Y$1001,$S39)&lt;&gt;"",INDEX(Responses!$Y$2:$Y$1001,$S39)&lt;=2),", Discharge instructions",""),3,500))</f>
        <v/>
      </c>
      <c r="G39" s="24" t="str">
        <f aca="false">IF($S39="","",INDEX(Responses!$L$2:$L$1001,$S39)&amp;"")</f>
        <v/>
      </c>
      <c r="H39" s="27"/>
      <c r="I39" s="33"/>
      <c r="J39" s="34" t="str">
        <f aca="false">IF(OR(I39="",B39=""),"",ROUND((I39-B39)*24,1))</f>
        <v/>
      </c>
      <c r="K39" s="27"/>
      <c r="L39" s="27"/>
      <c r="M39" s="27"/>
      <c r="N39" s="35"/>
      <c r="O39" s="36" t="str">
        <f aca="false">IF(OR(N39="",B39=""),"",N39-B39)</f>
        <v/>
      </c>
      <c r="P39" s="24" t="str">
        <f aca="false">IF(J39="","",IF(AND(C39="IPD",J39&lt;=24),"Yes",IF(AND(C39&lt;&gt;"IPD",J39&lt;=48),"Yes","No")))</f>
        <v/>
      </c>
      <c r="Q39" s="24" t="str">
        <f aca="false">IF(B39="","",TEXT(B39,"yyyy-mm"))</f>
        <v/>
      </c>
      <c r="R39" s="34" t="str">
        <f aca="false">IF(AND(Q39='Monthly Summary'!$C$4,J39&lt;&gt;""),J39,"")</f>
        <v/>
      </c>
      <c r="S39" s="24" t="str">
        <f aca="false">IF(A39="","",IFERROR(MATCH(A39,Responses!$A$2:$A$1001,0),""))</f>
        <v/>
      </c>
    </row>
    <row r="40" customFormat="false" ht="15" hidden="false" customHeight="false" outlineLevel="0" collapsed="false">
      <c r="A40" s="27"/>
      <c r="B40" s="32" t="str">
        <f aca="false">IF($S40="","",INDEX(Responses!$B$2:$B$1001,$S40))</f>
        <v/>
      </c>
      <c r="C40" s="24" t="str">
        <f aca="false">IF($S40="","",INDEX(Responses!$E$2:$E$1001,$S40)&amp;"")</f>
        <v/>
      </c>
      <c r="D40" s="24" t="str">
        <f aca="false">IF($S40="","",INDEX(Responses!$G$2:$G$1001,$S40)&amp;"")</f>
        <v/>
      </c>
      <c r="E40" s="24" t="str">
        <f aca="false">IF($S40="","",INDEX(Responses!$J$2:$J$1001,$S40))</f>
        <v/>
      </c>
      <c r="F40" s="24" t="str">
        <f aca="false">IF($S40="","",MID(IF(AND(INDEX(Responses!$M$2:$M$1001,$S40)&lt;&gt;"",INDEX(Responses!$M$2:$M$1001,$S40)&lt;=2),", Booking/Admission","")&amp;IF(AND(INDEX(Responses!$N$2:$N$1001,$S40)&lt;&gt;"",INDEX(Responses!$N$2:$N$1001,$S40)&lt;=2),", Waiting time","")&amp;IF(AND(INDEX(Responses!$O$2:$O$1001,$S40)&lt;&gt;"",INDEX(Responses!$O$2:$O$1001,$S40)&lt;=2),", Doctor communication","")&amp;IF(AND(INDEX(Responses!$P$2:$P$1001,$S40)&lt;&gt;"",INDEX(Responses!$P$2:$P$1001,$S40)&lt;=2),", Time to ask questions","")&amp;IF(AND(INDEX(Responses!$Q$2:$Q$1001,$S40)&lt;&gt;"",INDEX(Responses!$Q$2:$Q$1001,$S40)&lt;=2),", Front desk and billing staff","")&amp;IF(AND(INDEX(Responses!$R$2:$R$1001,$S40)&lt;&gt;"",INDEX(Responses!$R$2:$R$1001,$S40)&lt;=2),", Billing clarity","")&amp;IF(AND(INDEX(Responses!$S$2:$S$1001,$S40)&lt;&gt;"",INDEX(Responses!$S$2:$S$1001,$S40)&lt;=2),", Cleanliness","")&amp;IF(AND(INDEX(Responses!$T$2:$T$1001,$S40)&lt;&gt;"",INDEX(Responses!$T$2:$T$1001,$S40)&lt;=2),", Nursing responsiveness","")&amp;IF(AND(INDEX(Responses!$U$2:$U$1001,$S40)&lt;&gt;"",INDEX(Responses!$U$2:$U$1001,$S40)&lt;=2),", Nursing courtesy","")&amp;IF(AND(INDEX(Responses!$V$2:$V$1001,$S40)&lt;&gt;"",INDEX(Responses!$V$2:$V$1001,$S40)&lt;=2),", Food","")&amp;IF(AND(INDEX(Responses!$W$2:$W$1001,$S40)&lt;&gt;"",INDEX(Responses!$W$2:$W$1001,$S40)&lt;=2),", Insurance/TPA","")&amp;IF(AND(INDEX(Responses!$X$2:$X$1001,$S40)&lt;&gt;"",INDEX(Responses!$X$2:$X$1001,$S40)&lt;=2),", Discharge process","")&amp;IF(AND(INDEX(Responses!$Y$2:$Y$1001,$S40)&lt;&gt;"",INDEX(Responses!$Y$2:$Y$1001,$S40)&lt;=2),", Discharge instructions",""),3,500))</f>
        <v/>
      </c>
      <c r="G40" s="24" t="str">
        <f aca="false">IF($S40="","",INDEX(Responses!$L$2:$L$1001,$S40)&amp;"")</f>
        <v/>
      </c>
      <c r="H40" s="27"/>
      <c r="I40" s="33"/>
      <c r="J40" s="34" t="str">
        <f aca="false">IF(OR(I40="",B40=""),"",ROUND((I40-B40)*24,1))</f>
        <v/>
      </c>
      <c r="K40" s="27"/>
      <c r="L40" s="27"/>
      <c r="M40" s="27"/>
      <c r="N40" s="35"/>
      <c r="O40" s="36" t="str">
        <f aca="false">IF(OR(N40="",B40=""),"",N40-B40)</f>
        <v/>
      </c>
      <c r="P40" s="24" t="str">
        <f aca="false">IF(J40="","",IF(AND(C40="IPD",J40&lt;=24),"Yes",IF(AND(C40&lt;&gt;"IPD",J40&lt;=48),"Yes","No")))</f>
        <v/>
      </c>
      <c r="Q40" s="24" t="str">
        <f aca="false">IF(B40="","",TEXT(B40,"yyyy-mm"))</f>
        <v/>
      </c>
      <c r="R40" s="34" t="str">
        <f aca="false">IF(AND(Q40='Monthly Summary'!$C$4,J40&lt;&gt;""),J40,"")</f>
        <v/>
      </c>
      <c r="S40" s="24" t="str">
        <f aca="false">IF(A40="","",IFERROR(MATCH(A40,Responses!$A$2:$A$1001,0),""))</f>
        <v/>
      </c>
    </row>
    <row r="41" customFormat="false" ht="15" hidden="false" customHeight="false" outlineLevel="0" collapsed="false">
      <c r="A41" s="27"/>
      <c r="B41" s="32" t="str">
        <f aca="false">IF($S41="","",INDEX(Responses!$B$2:$B$1001,$S41))</f>
        <v/>
      </c>
      <c r="C41" s="24" t="str">
        <f aca="false">IF($S41="","",INDEX(Responses!$E$2:$E$1001,$S41)&amp;"")</f>
        <v/>
      </c>
      <c r="D41" s="24" t="str">
        <f aca="false">IF($S41="","",INDEX(Responses!$G$2:$G$1001,$S41)&amp;"")</f>
        <v/>
      </c>
      <c r="E41" s="24" t="str">
        <f aca="false">IF($S41="","",INDEX(Responses!$J$2:$J$1001,$S41))</f>
        <v/>
      </c>
      <c r="F41" s="24" t="str">
        <f aca="false">IF($S41="","",MID(IF(AND(INDEX(Responses!$M$2:$M$1001,$S41)&lt;&gt;"",INDEX(Responses!$M$2:$M$1001,$S41)&lt;=2),", Booking/Admission","")&amp;IF(AND(INDEX(Responses!$N$2:$N$1001,$S41)&lt;&gt;"",INDEX(Responses!$N$2:$N$1001,$S41)&lt;=2),", Waiting time","")&amp;IF(AND(INDEX(Responses!$O$2:$O$1001,$S41)&lt;&gt;"",INDEX(Responses!$O$2:$O$1001,$S41)&lt;=2),", Doctor communication","")&amp;IF(AND(INDEX(Responses!$P$2:$P$1001,$S41)&lt;&gt;"",INDEX(Responses!$P$2:$P$1001,$S41)&lt;=2),", Time to ask questions","")&amp;IF(AND(INDEX(Responses!$Q$2:$Q$1001,$S41)&lt;&gt;"",INDEX(Responses!$Q$2:$Q$1001,$S41)&lt;=2),", Front desk and billing staff","")&amp;IF(AND(INDEX(Responses!$R$2:$R$1001,$S41)&lt;&gt;"",INDEX(Responses!$R$2:$R$1001,$S41)&lt;=2),", Billing clarity","")&amp;IF(AND(INDEX(Responses!$S$2:$S$1001,$S41)&lt;&gt;"",INDEX(Responses!$S$2:$S$1001,$S41)&lt;=2),", Cleanliness","")&amp;IF(AND(INDEX(Responses!$T$2:$T$1001,$S41)&lt;&gt;"",INDEX(Responses!$T$2:$T$1001,$S41)&lt;=2),", Nursing responsiveness","")&amp;IF(AND(INDEX(Responses!$U$2:$U$1001,$S41)&lt;&gt;"",INDEX(Responses!$U$2:$U$1001,$S41)&lt;=2),", Nursing courtesy","")&amp;IF(AND(INDEX(Responses!$V$2:$V$1001,$S41)&lt;&gt;"",INDEX(Responses!$V$2:$V$1001,$S41)&lt;=2),", Food","")&amp;IF(AND(INDEX(Responses!$W$2:$W$1001,$S41)&lt;&gt;"",INDEX(Responses!$W$2:$W$1001,$S41)&lt;=2),", Insurance/TPA","")&amp;IF(AND(INDEX(Responses!$X$2:$X$1001,$S41)&lt;&gt;"",INDEX(Responses!$X$2:$X$1001,$S41)&lt;=2),", Discharge process","")&amp;IF(AND(INDEX(Responses!$Y$2:$Y$1001,$S41)&lt;&gt;"",INDEX(Responses!$Y$2:$Y$1001,$S41)&lt;=2),", Discharge instructions",""),3,500))</f>
        <v/>
      </c>
      <c r="G41" s="24" t="str">
        <f aca="false">IF($S41="","",INDEX(Responses!$L$2:$L$1001,$S41)&amp;"")</f>
        <v/>
      </c>
      <c r="H41" s="27"/>
      <c r="I41" s="33"/>
      <c r="J41" s="34" t="str">
        <f aca="false">IF(OR(I41="",B41=""),"",ROUND((I41-B41)*24,1))</f>
        <v/>
      </c>
      <c r="K41" s="27"/>
      <c r="L41" s="27"/>
      <c r="M41" s="27"/>
      <c r="N41" s="35"/>
      <c r="O41" s="36" t="str">
        <f aca="false">IF(OR(N41="",B41=""),"",N41-B41)</f>
        <v/>
      </c>
      <c r="P41" s="24" t="str">
        <f aca="false">IF(J41="","",IF(AND(C41="IPD",J41&lt;=24),"Yes",IF(AND(C41&lt;&gt;"IPD",J41&lt;=48),"Yes","No")))</f>
        <v/>
      </c>
      <c r="Q41" s="24" t="str">
        <f aca="false">IF(B41="","",TEXT(B41,"yyyy-mm"))</f>
        <v/>
      </c>
      <c r="R41" s="34" t="str">
        <f aca="false">IF(AND(Q41='Monthly Summary'!$C$4,J41&lt;&gt;""),J41,"")</f>
        <v/>
      </c>
      <c r="S41" s="24" t="str">
        <f aca="false">IF(A41="","",IFERROR(MATCH(A41,Responses!$A$2:$A$1001,0),""))</f>
        <v/>
      </c>
    </row>
    <row r="42" customFormat="false" ht="15" hidden="false" customHeight="false" outlineLevel="0" collapsed="false">
      <c r="A42" s="27"/>
      <c r="B42" s="32" t="str">
        <f aca="false">IF($S42="","",INDEX(Responses!$B$2:$B$1001,$S42))</f>
        <v/>
      </c>
      <c r="C42" s="24" t="str">
        <f aca="false">IF($S42="","",INDEX(Responses!$E$2:$E$1001,$S42)&amp;"")</f>
        <v/>
      </c>
      <c r="D42" s="24" t="str">
        <f aca="false">IF($S42="","",INDEX(Responses!$G$2:$G$1001,$S42)&amp;"")</f>
        <v/>
      </c>
      <c r="E42" s="24" t="str">
        <f aca="false">IF($S42="","",INDEX(Responses!$J$2:$J$1001,$S42))</f>
        <v/>
      </c>
      <c r="F42" s="24" t="str">
        <f aca="false">IF($S42="","",MID(IF(AND(INDEX(Responses!$M$2:$M$1001,$S42)&lt;&gt;"",INDEX(Responses!$M$2:$M$1001,$S42)&lt;=2),", Booking/Admission","")&amp;IF(AND(INDEX(Responses!$N$2:$N$1001,$S42)&lt;&gt;"",INDEX(Responses!$N$2:$N$1001,$S42)&lt;=2),", Waiting time","")&amp;IF(AND(INDEX(Responses!$O$2:$O$1001,$S42)&lt;&gt;"",INDEX(Responses!$O$2:$O$1001,$S42)&lt;=2),", Doctor communication","")&amp;IF(AND(INDEX(Responses!$P$2:$P$1001,$S42)&lt;&gt;"",INDEX(Responses!$P$2:$P$1001,$S42)&lt;=2),", Time to ask questions","")&amp;IF(AND(INDEX(Responses!$Q$2:$Q$1001,$S42)&lt;&gt;"",INDEX(Responses!$Q$2:$Q$1001,$S42)&lt;=2),", Front desk and billing staff","")&amp;IF(AND(INDEX(Responses!$R$2:$R$1001,$S42)&lt;&gt;"",INDEX(Responses!$R$2:$R$1001,$S42)&lt;=2),", Billing clarity","")&amp;IF(AND(INDEX(Responses!$S$2:$S$1001,$S42)&lt;&gt;"",INDEX(Responses!$S$2:$S$1001,$S42)&lt;=2),", Cleanliness","")&amp;IF(AND(INDEX(Responses!$T$2:$T$1001,$S42)&lt;&gt;"",INDEX(Responses!$T$2:$T$1001,$S42)&lt;=2),", Nursing responsiveness","")&amp;IF(AND(INDEX(Responses!$U$2:$U$1001,$S42)&lt;&gt;"",INDEX(Responses!$U$2:$U$1001,$S42)&lt;=2),", Nursing courtesy","")&amp;IF(AND(INDEX(Responses!$V$2:$V$1001,$S42)&lt;&gt;"",INDEX(Responses!$V$2:$V$1001,$S42)&lt;=2),", Food","")&amp;IF(AND(INDEX(Responses!$W$2:$W$1001,$S42)&lt;&gt;"",INDEX(Responses!$W$2:$W$1001,$S42)&lt;=2),", Insurance/TPA","")&amp;IF(AND(INDEX(Responses!$X$2:$X$1001,$S42)&lt;&gt;"",INDEX(Responses!$X$2:$X$1001,$S42)&lt;=2),", Discharge process","")&amp;IF(AND(INDEX(Responses!$Y$2:$Y$1001,$S42)&lt;&gt;"",INDEX(Responses!$Y$2:$Y$1001,$S42)&lt;=2),", Discharge instructions",""),3,500))</f>
        <v/>
      </c>
      <c r="G42" s="24" t="str">
        <f aca="false">IF($S42="","",INDEX(Responses!$L$2:$L$1001,$S42)&amp;"")</f>
        <v/>
      </c>
      <c r="H42" s="27"/>
      <c r="I42" s="33"/>
      <c r="J42" s="34" t="str">
        <f aca="false">IF(OR(I42="",B42=""),"",ROUND((I42-B42)*24,1))</f>
        <v/>
      </c>
      <c r="K42" s="27"/>
      <c r="L42" s="27"/>
      <c r="M42" s="27"/>
      <c r="N42" s="35"/>
      <c r="O42" s="36" t="str">
        <f aca="false">IF(OR(N42="",B42=""),"",N42-B42)</f>
        <v/>
      </c>
      <c r="P42" s="24" t="str">
        <f aca="false">IF(J42="","",IF(AND(C42="IPD",J42&lt;=24),"Yes",IF(AND(C42&lt;&gt;"IPD",J42&lt;=48),"Yes","No")))</f>
        <v/>
      </c>
      <c r="Q42" s="24" t="str">
        <f aca="false">IF(B42="","",TEXT(B42,"yyyy-mm"))</f>
        <v/>
      </c>
      <c r="R42" s="34" t="str">
        <f aca="false">IF(AND(Q42='Monthly Summary'!$C$4,J42&lt;&gt;""),J42,"")</f>
        <v/>
      </c>
      <c r="S42" s="24" t="str">
        <f aca="false">IF(A42="","",IFERROR(MATCH(A42,Responses!$A$2:$A$1001,0),""))</f>
        <v/>
      </c>
    </row>
    <row r="43" customFormat="false" ht="15" hidden="false" customHeight="false" outlineLevel="0" collapsed="false">
      <c r="A43" s="27"/>
      <c r="B43" s="32" t="str">
        <f aca="false">IF($S43="","",INDEX(Responses!$B$2:$B$1001,$S43))</f>
        <v/>
      </c>
      <c r="C43" s="24" t="str">
        <f aca="false">IF($S43="","",INDEX(Responses!$E$2:$E$1001,$S43)&amp;"")</f>
        <v/>
      </c>
      <c r="D43" s="24" t="str">
        <f aca="false">IF($S43="","",INDEX(Responses!$G$2:$G$1001,$S43)&amp;"")</f>
        <v/>
      </c>
      <c r="E43" s="24" t="str">
        <f aca="false">IF($S43="","",INDEX(Responses!$J$2:$J$1001,$S43))</f>
        <v/>
      </c>
      <c r="F43" s="24" t="str">
        <f aca="false">IF($S43="","",MID(IF(AND(INDEX(Responses!$M$2:$M$1001,$S43)&lt;&gt;"",INDEX(Responses!$M$2:$M$1001,$S43)&lt;=2),", Booking/Admission","")&amp;IF(AND(INDEX(Responses!$N$2:$N$1001,$S43)&lt;&gt;"",INDEX(Responses!$N$2:$N$1001,$S43)&lt;=2),", Waiting time","")&amp;IF(AND(INDEX(Responses!$O$2:$O$1001,$S43)&lt;&gt;"",INDEX(Responses!$O$2:$O$1001,$S43)&lt;=2),", Doctor communication","")&amp;IF(AND(INDEX(Responses!$P$2:$P$1001,$S43)&lt;&gt;"",INDEX(Responses!$P$2:$P$1001,$S43)&lt;=2),", Time to ask questions","")&amp;IF(AND(INDEX(Responses!$Q$2:$Q$1001,$S43)&lt;&gt;"",INDEX(Responses!$Q$2:$Q$1001,$S43)&lt;=2),", Front desk and billing staff","")&amp;IF(AND(INDEX(Responses!$R$2:$R$1001,$S43)&lt;&gt;"",INDEX(Responses!$R$2:$R$1001,$S43)&lt;=2),", Billing clarity","")&amp;IF(AND(INDEX(Responses!$S$2:$S$1001,$S43)&lt;&gt;"",INDEX(Responses!$S$2:$S$1001,$S43)&lt;=2),", Cleanliness","")&amp;IF(AND(INDEX(Responses!$T$2:$T$1001,$S43)&lt;&gt;"",INDEX(Responses!$T$2:$T$1001,$S43)&lt;=2),", Nursing responsiveness","")&amp;IF(AND(INDEX(Responses!$U$2:$U$1001,$S43)&lt;&gt;"",INDEX(Responses!$U$2:$U$1001,$S43)&lt;=2),", Nursing courtesy","")&amp;IF(AND(INDEX(Responses!$V$2:$V$1001,$S43)&lt;&gt;"",INDEX(Responses!$V$2:$V$1001,$S43)&lt;=2),", Food","")&amp;IF(AND(INDEX(Responses!$W$2:$W$1001,$S43)&lt;&gt;"",INDEX(Responses!$W$2:$W$1001,$S43)&lt;=2),", Insurance/TPA","")&amp;IF(AND(INDEX(Responses!$X$2:$X$1001,$S43)&lt;&gt;"",INDEX(Responses!$X$2:$X$1001,$S43)&lt;=2),", Discharge process","")&amp;IF(AND(INDEX(Responses!$Y$2:$Y$1001,$S43)&lt;&gt;"",INDEX(Responses!$Y$2:$Y$1001,$S43)&lt;=2),", Discharge instructions",""),3,500))</f>
        <v/>
      </c>
      <c r="G43" s="24" t="str">
        <f aca="false">IF($S43="","",INDEX(Responses!$L$2:$L$1001,$S43)&amp;"")</f>
        <v/>
      </c>
      <c r="H43" s="27"/>
      <c r="I43" s="33"/>
      <c r="J43" s="34" t="str">
        <f aca="false">IF(OR(I43="",B43=""),"",ROUND((I43-B43)*24,1))</f>
        <v/>
      </c>
      <c r="K43" s="27"/>
      <c r="L43" s="27"/>
      <c r="M43" s="27"/>
      <c r="N43" s="35"/>
      <c r="O43" s="36" t="str">
        <f aca="false">IF(OR(N43="",B43=""),"",N43-B43)</f>
        <v/>
      </c>
      <c r="P43" s="24" t="str">
        <f aca="false">IF(J43="","",IF(AND(C43="IPD",J43&lt;=24),"Yes",IF(AND(C43&lt;&gt;"IPD",J43&lt;=48),"Yes","No")))</f>
        <v/>
      </c>
      <c r="Q43" s="24" t="str">
        <f aca="false">IF(B43="","",TEXT(B43,"yyyy-mm"))</f>
        <v/>
      </c>
      <c r="R43" s="34" t="str">
        <f aca="false">IF(AND(Q43='Monthly Summary'!$C$4,J43&lt;&gt;""),J43,"")</f>
        <v/>
      </c>
      <c r="S43" s="24" t="str">
        <f aca="false">IF(A43="","",IFERROR(MATCH(A43,Responses!$A$2:$A$1001,0),""))</f>
        <v/>
      </c>
    </row>
    <row r="44" customFormat="false" ht="15" hidden="false" customHeight="false" outlineLevel="0" collapsed="false">
      <c r="A44" s="27"/>
      <c r="B44" s="32" t="str">
        <f aca="false">IF($S44="","",INDEX(Responses!$B$2:$B$1001,$S44))</f>
        <v/>
      </c>
      <c r="C44" s="24" t="str">
        <f aca="false">IF($S44="","",INDEX(Responses!$E$2:$E$1001,$S44)&amp;"")</f>
        <v/>
      </c>
      <c r="D44" s="24" t="str">
        <f aca="false">IF($S44="","",INDEX(Responses!$G$2:$G$1001,$S44)&amp;"")</f>
        <v/>
      </c>
      <c r="E44" s="24" t="str">
        <f aca="false">IF($S44="","",INDEX(Responses!$J$2:$J$1001,$S44))</f>
        <v/>
      </c>
      <c r="F44" s="24" t="str">
        <f aca="false">IF($S44="","",MID(IF(AND(INDEX(Responses!$M$2:$M$1001,$S44)&lt;&gt;"",INDEX(Responses!$M$2:$M$1001,$S44)&lt;=2),", Booking/Admission","")&amp;IF(AND(INDEX(Responses!$N$2:$N$1001,$S44)&lt;&gt;"",INDEX(Responses!$N$2:$N$1001,$S44)&lt;=2),", Waiting time","")&amp;IF(AND(INDEX(Responses!$O$2:$O$1001,$S44)&lt;&gt;"",INDEX(Responses!$O$2:$O$1001,$S44)&lt;=2),", Doctor communication","")&amp;IF(AND(INDEX(Responses!$P$2:$P$1001,$S44)&lt;&gt;"",INDEX(Responses!$P$2:$P$1001,$S44)&lt;=2),", Time to ask questions","")&amp;IF(AND(INDEX(Responses!$Q$2:$Q$1001,$S44)&lt;&gt;"",INDEX(Responses!$Q$2:$Q$1001,$S44)&lt;=2),", Front desk and billing staff","")&amp;IF(AND(INDEX(Responses!$R$2:$R$1001,$S44)&lt;&gt;"",INDEX(Responses!$R$2:$R$1001,$S44)&lt;=2),", Billing clarity","")&amp;IF(AND(INDEX(Responses!$S$2:$S$1001,$S44)&lt;&gt;"",INDEX(Responses!$S$2:$S$1001,$S44)&lt;=2),", Cleanliness","")&amp;IF(AND(INDEX(Responses!$T$2:$T$1001,$S44)&lt;&gt;"",INDEX(Responses!$T$2:$T$1001,$S44)&lt;=2),", Nursing responsiveness","")&amp;IF(AND(INDEX(Responses!$U$2:$U$1001,$S44)&lt;&gt;"",INDEX(Responses!$U$2:$U$1001,$S44)&lt;=2),", Nursing courtesy","")&amp;IF(AND(INDEX(Responses!$V$2:$V$1001,$S44)&lt;&gt;"",INDEX(Responses!$V$2:$V$1001,$S44)&lt;=2),", Food","")&amp;IF(AND(INDEX(Responses!$W$2:$W$1001,$S44)&lt;&gt;"",INDEX(Responses!$W$2:$W$1001,$S44)&lt;=2),", Insurance/TPA","")&amp;IF(AND(INDEX(Responses!$X$2:$X$1001,$S44)&lt;&gt;"",INDEX(Responses!$X$2:$X$1001,$S44)&lt;=2),", Discharge process","")&amp;IF(AND(INDEX(Responses!$Y$2:$Y$1001,$S44)&lt;&gt;"",INDEX(Responses!$Y$2:$Y$1001,$S44)&lt;=2),", Discharge instructions",""),3,500))</f>
        <v/>
      </c>
      <c r="G44" s="24" t="str">
        <f aca="false">IF($S44="","",INDEX(Responses!$L$2:$L$1001,$S44)&amp;"")</f>
        <v/>
      </c>
      <c r="H44" s="27"/>
      <c r="I44" s="33"/>
      <c r="J44" s="34" t="str">
        <f aca="false">IF(OR(I44="",B44=""),"",ROUND((I44-B44)*24,1))</f>
        <v/>
      </c>
      <c r="K44" s="27"/>
      <c r="L44" s="27"/>
      <c r="M44" s="27"/>
      <c r="N44" s="35"/>
      <c r="O44" s="36" t="str">
        <f aca="false">IF(OR(N44="",B44=""),"",N44-B44)</f>
        <v/>
      </c>
      <c r="P44" s="24" t="str">
        <f aca="false">IF(J44="","",IF(AND(C44="IPD",J44&lt;=24),"Yes",IF(AND(C44&lt;&gt;"IPD",J44&lt;=48),"Yes","No")))</f>
        <v/>
      </c>
      <c r="Q44" s="24" t="str">
        <f aca="false">IF(B44="","",TEXT(B44,"yyyy-mm"))</f>
        <v/>
      </c>
      <c r="R44" s="34" t="str">
        <f aca="false">IF(AND(Q44='Monthly Summary'!$C$4,J44&lt;&gt;""),J44,"")</f>
        <v/>
      </c>
      <c r="S44" s="24" t="str">
        <f aca="false">IF(A44="","",IFERROR(MATCH(A44,Responses!$A$2:$A$1001,0),""))</f>
        <v/>
      </c>
    </row>
    <row r="45" customFormat="false" ht="15" hidden="false" customHeight="false" outlineLevel="0" collapsed="false">
      <c r="A45" s="27"/>
      <c r="B45" s="32" t="str">
        <f aca="false">IF($S45="","",INDEX(Responses!$B$2:$B$1001,$S45))</f>
        <v/>
      </c>
      <c r="C45" s="24" t="str">
        <f aca="false">IF($S45="","",INDEX(Responses!$E$2:$E$1001,$S45)&amp;"")</f>
        <v/>
      </c>
      <c r="D45" s="24" t="str">
        <f aca="false">IF($S45="","",INDEX(Responses!$G$2:$G$1001,$S45)&amp;"")</f>
        <v/>
      </c>
      <c r="E45" s="24" t="str">
        <f aca="false">IF($S45="","",INDEX(Responses!$J$2:$J$1001,$S45))</f>
        <v/>
      </c>
      <c r="F45" s="24" t="str">
        <f aca="false">IF($S45="","",MID(IF(AND(INDEX(Responses!$M$2:$M$1001,$S45)&lt;&gt;"",INDEX(Responses!$M$2:$M$1001,$S45)&lt;=2),", Booking/Admission","")&amp;IF(AND(INDEX(Responses!$N$2:$N$1001,$S45)&lt;&gt;"",INDEX(Responses!$N$2:$N$1001,$S45)&lt;=2),", Waiting time","")&amp;IF(AND(INDEX(Responses!$O$2:$O$1001,$S45)&lt;&gt;"",INDEX(Responses!$O$2:$O$1001,$S45)&lt;=2),", Doctor communication","")&amp;IF(AND(INDEX(Responses!$P$2:$P$1001,$S45)&lt;&gt;"",INDEX(Responses!$P$2:$P$1001,$S45)&lt;=2),", Time to ask questions","")&amp;IF(AND(INDEX(Responses!$Q$2:$Q$1001,$S45)&lt;&gt;"",INDEX(Responses!$Q$2:$Q$1001,$S45)&lt;=2),", Front desk and billing staff","")&amp;IF(AND(INDEX(Responses!$R$2:$R$1001,$S45)&lt;&gt;"",INDEX(Responses!$R$2:$R$1001,$S45)&lt;=2),", Billing clarity","")&amp;IF(AND(INDEX(Responses!$S$2:$S$1001,$S45)&lt;&gt;"",INDEX(Responses!$S$2:$S$1001,$S45)&lt;=2),", Cleanliness","")&amp;IF(AND(INDEX(Responses!$T$2:$T$1001,$S45)&lt;&gt;"",INDEX(Responses!$T$2:$T$1001,$S45)&lt;=2),", Nursing responsiveness","")&amp;IF(AND(INDEX(Responses!$U$2:$U$1001,$S45)&lt;&gt;"",INDEX(Responses!$U$2:$U$1001,$S45)&lt;=2),", Nursing courtesy","")&amp;IF(AND(INDEX(Responses!$V$2:$V$1001,$S45)&lt;&gt;"",INDEX(Responses!$V$2:$V$1001,$S45)&lt;=2),", Food","")&amp;IF(AND(INDEX(Responses!$W$2:$W$1001,$S45)&lt;&gt;"",INDEX(Responses!$W$2:$W$1001,$S45)&lt;=2),", Insurance/TPA","")&amp;IF(AND(INDEX(Responses!$X$2:$X$1001,$S45)&lt;&gt;"",INDEX(Responses!$X$2:$X$1001,$S45)&lt;=2),", Discharge process","")&amp;IF(AND(INDEX(Responses!$Y$2:$Y$1001,$S45)&lt;&gt;"",INDEX(Responses!$Y$2:$Y$1001,$S45)&lt;=2),", Discharge instructions",""),3,500))</f>
        <v/>
      </c>
      <c r="G45" s="24" t="str">
        <f aca="false">IF($S45="","",INDEX(Responses!$L$2:$L$1001,$S45)&amp;"")</f>
        <v/>
      </c>
      <c r="H45" s="27"/>
      <c r="I45" s="33"/>
      <c r="J45" s="34" t="str">
        <f aca="false">IF(OR(I45="",B45=""),"",ROUND((I45-B45)*24,1))</f>
        <v/>
      </c>
      <c r="K45" s="27"/>
      <c r="L45" s="27"/>
      <c r="M45" s="27"/>
      <c r="N45" s="35"/>
      <c r="O45" s="36" t="str">
        <f aca="false">IF(OR(N45="",B45=""),"",N45-B45)</f>
        <v/>
      </c>
      <c r="P45" s="24" t="str">
        <f aca="false">IF(J45="","",IF(AND(C45="IPD",J45&lt;=24),"Yes",IF(AND(C45&lt;&gt;"IPD",J45&lt;=48),"Yes","No")))</f>
        <v/>
      </c>
      <c r="Q45" s="24" t="str">
        <f aca="false">IF(B45="","",TEXT(B45,"yyyy-mm"))</f>
        <v/>
      </c>
      <c r="R45" s="34" t="str">
        <f aca="false">IF(AND(Q45='Monthly Summary'!$C$4,J45&lt;&gt;""),J45,"")</f>
        <v/>
      </c>
      <c r="S45" s="24" t="str">
        <f aca="false">IF(A45="","",IFERROR(MATCH(A45,Responses!$A$2:$A$1001,0),""))</f>
        <v/>
      </c>
    </row>
    <row r="46" customFormat="false" ht="15" hidden="false" customHeight="false" outlineLevel="0" collapsed="false">
      <c r="A46" s="27"/>
      <c r="B46" s="32" t="str">
        <f aca="false">IF($S46="","",INDEX(Responses!$B$2:$B$1001,$S46))</f>
        <v/>
      </c>
      <c r="C46" s="24" t="str">
        <f aca="false">IF($S46="","",INDEX(Responses!$E$2:$E$1001,$S46)&amp;"")</f>
        <v/>
      </c>
      <c r="D46" s="24" t="str">
        <f aca="false">IF($S46="","",INDEX(Responses!$G$2:$G$1001,$S46)&amp;"")</f>
        <v/>
      </c>
      <c r="E46" s="24" t="str">
        <f aca="false">IF($S46="","",INDEX(Responses!$J$2:$J$1001,$S46))</f>
        <v/>
      </c>
      <c r="F46" s="24" t="str">
        <f aca="false">IF($S46="","",MID(IF(AND(INDEX(Responses!$M$2:$M$1001,$S46)&lt;&gt;"",INDEX(Responses!$M$2:$M$1001,$S46)&lt;=2),", Booking/Admission","")&amp;IF(AND(INDEX(Responses!$N$2:$N$1001,$S46)&lt;&gt;"",INDEX(Responses!$N$2:$N$1001,$S46)&lt;=2),", Waiting time","")&amp;IF(AND(INDEX(Responses!$O$2:$O$1001,$S46)&lt;&gt;"",INDEX(Responses!$O$2:$O$1001,$S46)&lt;=2),", Doctor communication","")&amp;IF(AND(INDEX(Responses!$P$2:$P$1001,$S46)&lt;&gt;"",INDEX(Responses!$P$2:$P$1001,$S46)&lt;=2),", Time to ask questions","")&amp;IF(AND(INDEX(Responses!$Q$2:$Q$1001,$S46)&lt;&gt;"",INDEX(Responses!$Q$2:$Q$1001,$S46)&lt;=2),", Front desk and billing staff","")&amp;IF(AND(INDEX(Responses!$R$2:$R$1001,$S46)&lt;&gt;"",INDEX(Responses!$R$2:$R$1001,$S46)&lt;=2),", Billing clarity","")&amp;IF(AND(INDEX(Responses!$S$2:$S$1001,$S46)&lt;&gt;"",INDEX(Responses!$S$2:$S$1001,$S46)&lt;=2),", Cleanliness","")&amp;IF(AND(INDEX(Responses!$T$2:$T$1001,$S46)&lt;&gt;"",INDEX(Responses!$T$2:$T$1001,$S46)&lt;=2),", Nursing responsiveness","")&amp;IF(AND(INDEX(Responses!$U$2:$U$1001,$S46)&lt;&gt;"",INDEX(Responses!$U$2:$U$1001,$S46)&lt;=2),", Nursing courtesy","")&amp;IF(AND(INDEX(Responses!$V$2:$V$1001,$S46)&lt;&gt;"",INDEX(Responses!$V$2:$V$1001,$S46)&lt;=2),", Food","")&amp;IF(AND(INDEX(Responses!$W$2:$W$1001,$S46)&lt;&gt;"",INDEX(Responses!$W$2:$W$1001,$S46)&lt;=2),", Insurance/TPA","")&amp;IF(AND(INDEX(Responses!$X$2:$X$1001,$S46)&lt;&gt;"",INDEX(Responses!$X$2:$X$1001,$S46)&lt;=2),", Discharge process","")&amp;IF(AND(INDEX(Responses!$Y$2:$Y$1001,$S46)&lt;&gt;"",INDEX(Responses!$Y$2:$Y$1001,$S46)&lt;=2),", Discharge instructions",""),3,500))</f>
        <v/>
      </c>
      <c r="G46" s="24" t="str">
        <f aca="false">IF($S46="","",INDEX(Responses!$L$2:$L$1001,$S46)&amp;"")</f>
        <v/>
      </c>
      <c r="H46" s="27"/>
      <c r="I46" s="33"/>
      <c r="J46" s="34" t="str">
        <f aca="false">IF(OR(I46="",B46=""),"",ROUND((I46-B46)*24,1))</f>
        <v/>
      </c>
      <c r="K46" s="27"/>
      <c r="L46" s="27"/>
      <c r="M46" s="27"/>
      <c r="N46" s="35"/>
      <c r="O46" s="36" t="str">
        <f aca="false">IF(OR(N46="",B46=""),"",N46-B46)</f>
        <v/>
      </c>
      <c r="P46" s="24" t="str">
        <f aca="false">IF(J46="","",IF(AND(C46="IPD",J46&lt;=24),"Yes",IF(AND(C46&lt;&gt;"IPD",J46&lt;=48),"Yes","No")))</f>
        <v/>
      </c>
      <c r="Q46" s="24" t="str">
        <f aca="false">IF(B46="","",TEXT(B46,"yyyy-mm"))</f>
        <v/>
      </c>
      <c r="R46" s="34" t="str">
        <f aca="false">IF(AND(Q46='Monthly Summary'!$C$4,J46&lt;&gt;""),J46,"")</f>
        <v/>
      </c>
      <c r="S46" s="24" t="str">
        <f aca="false">IF(A46="","",IFERROR(MATCH(A46,Responses!$A$2:$A$1001,0),""))</f>
        <v/>
      </c>
    </row>
    <row r="47" customFormat="false" ht="15" hidden="false" customHeight="false" outlineLevel="0" collapsed="false">
      <c r="A47" s="27"/>
      <c r="B47" s="32" t="str">
        <f aca="false">IF($S47="","",INDEX(Responses!$B$2:$B$1001,$S47))</f>
        <v/>
      </c>
      <c r="C47" s="24" t="str">
        <f aca="false">IF($S47="","",INDEX(Responses!$E$2:$E$1001,$S47)&amp;"")</f>
        <v/>
      </c>
      <c r="D47" s="24" t="str">
        <f aca="false">IF($S47="","",INDEX(Responses!$G$2:$G$1001,$S47)&amp;"")</f>
        <v/>
      </c>
      <c r="E47" s="24" t="str">
        <f aca="false">IF($S47="","",INDEX(Responses!$J$2:$J$1001,$S47))</f>
        <v/>
      </c>
      <c r="F47" s="24" t="str">
        <f aca="false">IF($S47="","",MID(IF(AND(INDEX(Responses!$M$2:$M$1001,$S47)&lt;&gt;"",INDEX(Responses!$M$2:$M$1001,$S47)&lt;=2),", Booking/Admission","")&amp;IF(AND(INDEX(Responses!$N$2:$N$1001,$S47)&lt;&gt;"",INDEX(Responses!$N$2:$N$1001,$S47)&lt;=2),", Waiting time","")&amp;IF(AND(INDEX(Responses!$O$2:$O$1001,$S47)&lt;&gt;"",INDEX(Responses!$O$2:$O$1001,$S47)&lt;=2),", Doctor communication","")&amp;IF(AND(INDEX(Responses!$P$2:$P$1001,$S47)&lt;&gt;"",INDEX(Responses!$P$2:$P$1001,$S47)&lt;=2),", Time to ask questions","")&amp;IF(AND(INDEX(Responses!$Q$2:$Q$1001,$S47)&lt;&gt;"",INDEX(Responses!$Q$2:$Q$1001,$S47)&lt;=2),", Front desk and billing staff","")&amp;IF(AND(INDEX(Responses!$R$2:$R$1001,$S47)&lt;&gt;"",INDEX(Responses!$R$2:$R$1001,$S47)&lt;=2),", Billing clarity","")&amp;IF(AND(INDEX(Responses!$S$2:$S$1001,$S47)&lt;&gt;"",INDEX(Responses!$S$2:$S$1001,$S47)&lt;=2),", Cleanliness","")&amp;IF(AND(INDEX(Responses!$T$2:$T$1001,$S47)&lt;&gt;"",INDEX(Responses!$T$2:$T$1001,$S47)&lt;=2),", Nursing responsiveness","")&amp;IF(AND(INDEX(Responses!$U$2:$U$1001,$S47)&lt;&gt;"",INDEX(Responses!$U$2:$U$1001,$S47)&lt;=2),", Nursing courtesy","")&amp;IF(AND(INDEX(Responses!$V$2:$V$1001,$S47)&lt;&gt;"",INDEX(Responses!$V$2:$V$1001,$S47)&lt;=2),", Food","")&amp;IF(AND(INDEX(Responses!$W$2:$W$1001,$S47)&lt;&gt;"",INDEX(Responses!$W$2:$W$1001,$S47)&lt;=2),", Insurance/TPA","")&amp;IF(AND(INDEX(Responses!$X$2:$X$1001,$S47)&lt;&gt;"",INDEX(Responses!$X$2:$X$1001,$S47)&lt;=2),", Discharge process","")&amp;IF(AND(INDEX(Responses!$Y$2:$Y$1001,$S47)&lt;&gt;"",INDEX(Responses!$Y$2:$Y$1001,$S47)&lt;=2),", Discharge instructions",""),3,500))</f>
        <v/>
      </c>
      <c r="G47" s="24" t="str">
        <f aca="false">IF($S47="","",INDEX(Responses!$L$2:$L$1001,$S47)&amp;"")</f>
        <v/>
      </c>
      <c r="H47" s="27"/>
      <c r="I47" s="33"/>
      <c r="J47" s="34" t="str">
        <f aca="false">IF(OR(I47="",B47=""),"",ROUND((I47-B47)*24,1))</f>
        <v/>
      </c>
      <c r="K47" s="27"/>
      <c r="L47" s="27"/>
      <c r="M47" s="27"/>
      <c r="N47" s="35"/>
      <c r="O47" s="36" t="str">
        <f aca="false">IF(OR(N47="",B47=""),"",N47-B47)</f>
        <v/>
      </c>
      <c r="P47" s="24" t="str">
        <f aca="false">IF(J47="","",IF(AND(C47="IPD",J47&lt;=24),"Yes",IF(AND(C47&lt;&gt;"IPD",J47&lt;=48),"Yes","No")))</f>
        <v/>
      </c>
      <c r="Q47" s="24" t="str">
        <f aca="false">IF(B47="","",TEXT(B47,"yyyy-mm"))</f>
        <v/>
      </c>
      <c r="R47" s="34" t="str">
        <f aca="false">IF(AND(Q47='Monthly Summary'!$C$4,J47&lt;&gt;""),J47,"")</f>
        <v/>
      </c>
      <c r="S47" s="24" t="str">
        <f aca="false">IF(A47="","",IFERROR(MATCH(A47,Responses!$A$2:$A$1001,0),""))</f>
        <v/>
      </c>
    </row>
    <row r="48" customFormat="false" ht="15" hidden="false" customHeight="false" outlineLevel="0" collapsed="false">
      <c r="A48" s="27"/>
      <c r="B48" s="32" t="str">
        <f aca="false">IF($S48="","",INDEX(Responses!$B$2:$B$1001,$S48))</f>
        <v/>
      </c>
      <c r="C48" s="24" t="str">
        <f aca="false">IF($S48="","",INDEX(Responses!$E$2:$E$1001,$S48)&amp;"")</f>
        <v/>
      </c>
      <c r="D48" s="24" t="str">
        <f aca="false">IF($S48="","",INDEX(Responses!$G$2:$G$1001,$S48)&amp;"")</f>
        <v/>
      </c>
      <c r="E48" s="24" t="str">
        <f aca="false">IF($S48="","",INDEX(Responses!$J$2:$J$1001,$S48))</f>
        <v/>
      </c>
      <c r="F48" s="24" t="str">
        <f aca="false">IF($S48="","",MID(IF(AND(INDEX(Responses!$M$2:$M$1001,$S48)&lt;&gt;"",INDEX(Responses!$M$2:$M$1001,$S48)&lt;=2),", Booking/Admission","")&amp;IF(AND(INDEX(Responses!$N$2:$N$1001,$S48)&lt;&gt;"",INDEX(Responses!$N$2:$N$1001,$S48)&lt;=2),", Waiting time","")&amp;IF(AND(INDEX(Responses!$O$2:$O$1001,$S48)&lt;&gt;"",INDEX(Responses!$O$2:$O$1001,$S48)&lt;=2),", Doctor communication","")&amp;IF(AND(INDEX(Responses!$P$2:$P$1001,$S48)&lt;&gt;"",INDEX(Responses!$P$2:$P$1001,$S48)&lt;=2),", Time to ask questions","")&amp;IF(AND(INDEX(Responses!$Q$2:$Q$1001,$S48)&lt;&gt;"",INDEX(Responses!$Q$2:$Q$1001,$S48)&lt;=2),", Front desk and billing staff","")&amp;IF(AND(INDEX(Responses!$R$2:$R$1001,$S48)&lt;&gt;"",INDEX(Responses!$R$2:$R$1001,$S48)&lt;=2),", Billing clarity","")&amp;IF(AND(INDEX(Responses!$S$2:$S$1001,$S48)&lt;&gt;"",INDEX(Responses!$S$2:$S$1001,$S48)&lt;=2),", Cleanliness","")&amp;IF(AND(INDEX(Responses!$T$2:$T$1001,$S48)&lt;&gt;"",INDEX(Responses!$T$2:$T$1001,$S48)&lt;=2),", Nursing responsiveness","")&amp;IF(AND(INDEX(Responses!$U$2:$U$1001,$S48)&lt;&gt;"",INDEX(Responses!$U$2:$U$1001,$S48)&lt;=2),", Nursing courtesy","")&amp;IF(AND(INDEX(Responses!$V$2:$V$1001,$S48)&lt;&gt;"",INDEX(Responses!$V$2:$V$1001,$S48)&lt;=2),", Food","")&amp;IF(AND(INDEX(Responses!$W$2:$W$1001,$S48)&lt;&gt;"",INDEX(Responses!$W$2:$W$1001,$S48)&lt;=2),", Insurance/TPA","")&amp;IF(AND(INDEX(Responses!$X$2:$X$1001,$S48)&lt;&gt;"",INDEX(Responses!$X$2:$X$1001,$S48)&lt;=2),", Discharge process","")&amp;IF(AND(INDEX(Responses!$Y$2:$Y$1001,$S48)&lt;&gt;"",INDEX(Responses!$Y$2:$Y$1001,$S48)&lt;=2),", Discharge instructions",""),3,500))</f>
        <v/>
      </c>
      <c r="G48" s="24" t="str">
        <f aca="false">IF($S48="","",INDEX(Responses!$L$2:$L$1001,$S48)&amp;"")</f>
        <v/>
      </c>
      <c r="H48" s="27"/>
      <c r="I48" s="33"/>
      <c r="J48" s="34" t="str">
        <f aca="false">IF(OR(I48="",B48=""),"",ROUND((I48-B48)*24,1))</f>
        <v/>
      </c>
      <c r="K48" s="27"/>
      <c r="L48" s="27"/>
      <c r="M48" s="27"/>
      <c r="N48" s="35"/>
      <c r="O48" s="36" t="str">
        <f aca="false">IF(OR(N48="",B48=""),"",N48-B48)</f>
        <v/>
      </c>
      <c r="P48" s="24" t="str">
        <f aca="false">IF(J48="","",IF(AND(C48="IPD",J48&lt;=24),"Yes",IF(AND(C48&lt;&gt;"IPD",J48&lt;=48),"Yes","No")))</f>
        <v/>
      </c>
      <c r="Q48" s="24" t="str">
        <f aca="false">IF(B48="","",TEXT(B48,"yyyy-mm"))</f>
        <v/>
      </c>
      <c r="R48" s="34" t="str">
        <f aca="false">IF(AND(Q48='Monthly Summary'!$C$4,J48&lt;&gt;""),J48,"")</f>
        <v/>
      </c>
      <c r="S48" s="24" t="str">
        <f aca="false">IF(A48="","",IFERROR(MATCH(A48,Responses!$A$2:$A$1001,0),""))</f>
        <v/>
      </c>
    </row>
    <row r="49" customFormat="false" ht="15" hidden="false" customHeight="false" outlineLevel="0" collapsed="false">
      <c r="A49" s="27"/>
      <c r="B49" s="32" t="str">
        <f aca="false">IF($S49="","",INDEX(Responses!$B$2:$B$1001,$S49))</f>
        <v/>
      </c>
      <c r="C49" s="24" t="str">
        <f aca="false">IF($S49="","",INDEX(Responses!$E$2:$E$1001,$S49)&amp;"")</f>
        <v/>
      </c>
      <c r="D49" s="24" t="str">
        <f aca="false">IF($S49="","",INDEX(Responses!$G$2:$G$1001,$S49)&amp;"")</f>
        <v/>
      </c>
      <c r="E49" s="24" t="str">
        <f aca="false">IF($S49="","",INDEX(Responses!$J$2:$J$1001,$S49))</f>
        <v/>
      </c>
      <c r="F49" s="24" t="str">
        <f aca="false">IF($S49="","",MID(IF(AND(INDEX(Responses!$M$2:$M$1001,$S49)&lt;&gt;"",INDEX(Responses!$M$2:$M$1001,$S49)&lt;=2),", Booking/Admission","")&amp;IF(AND(INDEX(Responses!$N$2:$N$1001,$S49)&lt;&gt;"",INDEX(Responses!$N$2:$N$1001,$S49)&lt;=2),", Waiting time","")&amp;IF(AND(INDEX(Responses!$O$2:$O$1001,$S49)&lt;&gt;"",INDEX(Responses!$O$2:$O$1001,$S49)&lt;=2),", Doctor communication","")&amp;IF(AND(INDEX(Responses!$P$2:$P$1001,$S49)&lt;&gt;"",INDEX(Responses!$P$2:$P$1001,$S49)&lt;=2),", Time to ask questions","")&amp;IF(AND(INDEX(Responses!$Q$2:$Q$1001,$S49)&lt;&gt;"",INDEX(Responses!$Q$2:$Q$1001,$S49)&lt;=2),", Front desk and billing staff","")&amp;IF(AND(INDEX(Responses!$R$2:$R$1001,$S49)&lt;&gt;"",INDEX(Responses!$R$2:$R$1001,$S49)&lt;=2),", Billing clarity","")&amp;IF(AND(INDEX(Responses!$S$2:$S$1001,$S49)&lt;&gt;"",INDEX(Responses!$S$2:$S$1001,$S49)&lt;=2),", Cleanliness","")&amp;IF(AND(INDEX(Responses!$T$2:$T$1001,$S49)&lt;&gt;"",INDEX(Responses!$T$2:$T$1001,$S49)&lt;=2),", Nursing responsiveness","")&amp;IF(AND(INDEX(Responses!$U$2:$U$1001,$S49)&lt;&gt;"",INDEX(Responses!$U$2:$U$1001,$S49)&lt;=2),", Nursing courtesy","")&amp;IF(AND(INDEX(Responses!$V$2:$V$1001,$S49)&lt;&gt;"",INDEX(Responses!$V$2:$V$1001,$S49)&lt;=2),", Food","")&amp;IF(AND(INDEX(Responses!$W$2:$W$1001,$S49)&lt;&gt;"",INDEX(Responses!$W$2:$W$1001,$S49)&lt;=2),", Insurance/TPA","")&amp;IF(AND(INDEX(Responses!$X$2:$X$1001,$S49)&lt;&gt;"",INDEX(Responses!$X$2:$X$1001,$S49)&lt;=2),", Discharge process","")&amp;IF(AND(INDEX(Responses!$Y$2:$Y$1001,$S49)&lt;&gt;"",INDEX(Responses!$Y$2:$Y$1001,$S49)&lt;=2),", Discharge instructions",""),3,500))</f>
        <v/>
      </c>
      <c r="G49" s="24" t="str">
        <f aca="false">IF($S49="","",INDEX(Responses!$L$2:$L$1001,$S49)&amp;"")</f>
        <v/>
      </c>
      <c r="H49" s="27"/>
      <c r="I49" s="33"/>
      <c r="J49" s="34" t="str">
        <f aca="false">IF(OR(I49="",B49=""),"",ROUND((I49-B49)*24,1))</f>
        <v/>
      </c>
      <c r="K49" s="27"/>
      <c r="L49" s="27"/>
      <c r="M49" s="27"/>
      <c r="N49" s="35"/>
      <c r="O49" s="36" t="str">
        <f aca="false">IF(OR(N49="",B49=""),"",N49-B49)</f>
        <v/>
      </c>
      <c r="P49" s="24" t="str">
        <f aca="false">IF(J49="","",IF(AND(C49="IPD",J49&lt;=24),"Yes",IF(AND(C49&lt;&gt;"IPD",J49&lt;=48),"Yes","No")))</f>
        <v/>
      </c>
      <c r="Q49" s="24" t="str">
        <f aca="false">IF(B49="","",TEXT(B49,"yyyy-mm"))</f>
        <v/>
      </c>
      <c r="R49" s="34" t="str">
        <f aca="false">IF(AND(Q49='Monthly Summary'!$C$4,J49&lt;&gt;""),J49,"")</f>
        <v/>
      </c>
      <c r="S49" s="24" t="str">
        <f aca="false">IF(A49="","",IFERROR(MATCH(A49,Responses!$A$2:$A$1001,0),""))</f>
        <v/>
      </c>
    </row>
    <row r="50" customFormat="false" ht="15" hidden="false" customHeight="false" outlineLevel="0" collapsed="false">
      <c r="A50" s="27"/>
      <c r="B50" s="32" t="str">
        <f aca="false">IF($S50="","",INDEX(Responses!$B$2:$B$1001,$S50))</f>
        <v/>
      </c>
      <c r="C50" s="24" t="str">
        <f aca="false">IF($S50="","",INDEX(Responses!$E$2:$E$1001,$S50)&amp;"")</f>
        <v/>
      </c>
      <c r="D50" s="24" t="str">
        <f aca="false">IF($S50="","",INDEX(Responses!$G$2:$G$1001,$S50)&amp;"")</f>
        <v/>
      </c>
      <c r="E50" s="24" t="str">
        <f aca="false">IF($S50="","",INDEX(Responses!$J$2:$J$1001,$S50))</f>
        <v/>
      </c>
      <c r="F50" s="24" t="str">
        <f aca="false">IF($S50="","",MID(IF(AND(INDEX(Responses!$M$2:$M$1001,$S50)&lt;&gt;"",INDEX(Responses!$M$2:$M$1001,$S50)&lt;=2),", Booking/Admission","")&amp;IF(AND(INDEX(Responses!$N$2:$N$1001,$S50)&lt;&gt;"",INDEX(Responses!$N$2:$N$1001,$S50)&lt;=2),", Waiting time","")&amp;IF(AND(INDEX(Responses!$O$2:$O$1001,$S50)&lt;&gt;"",INDEX(Responses!$O$2:$O$1001,$S50)&lt;=2),", Doctor communication","")&amp;IF(AND(INDEX(Responses!$P$2:$P$1001,$S50)&lt;&gt;"",INDEX(Responses!$P$2:$P$1001,$S50)&lt;=2),", Time to ask questions","")&amp;IF(AND(INDEX(Responses!$Q$2:$Q$1001,$S50)&lt;&gt;"",INDEX(Responses!$Q$2:$Q$1001,$S50)&lt;=2),", Front desk and billing staff","")&amp;IF(AND(INDEX(Responses!$R$2:$R$1001,$S50)&lt;&gt;"",INDEX(Responses!$R$2:$R$1001,$S50)&lt;=2),", Billing clarity","")&amp;IF(AND(INDEX(Responses!$S$2:$S$1001,$S50)&lt;&gt;"",INDEX(Responses!$S$2:$S$1001,$S50)&lt;=2),", Cleanliness","")&amp;IF(AND(INDEX(Responses!$T$2:$T$1001,$S50)&lt;&gt;"",INDEX(Responses!$T$2:$T$1001,$S50)&lt;=2),", Nursing responsiveness","")&amp;IF(AND(INDEX(Responses!$U$2:$U$1001,$S50)&lt;&gt;"",INDEX(Responses!$U$2:$U$1001,$S50)&lt;=2),", Nursing courtesy","")&amp;IF(AND(INDEX(Responses!$V$2:$V$1001,$S50)&lt;&gt;"",INDEX(Responses!$V$2:$V$1001,$S50)&lt;=2),", Food","")&amp;IF(AND(INDEX(Responses!$W$2:$W$1001,$S50)&lt;&gt;"",INDEX(Responses!$W$2:$W$1001,$S50)&lt;=2),", Insurance/TPA","")&amp;IF(AND(INDEX(Responses!$X$2:$X$1001,$S50)&lt;&gt;"",INDEX(Responses!$X$2:$X$1001,$S50)&lt;=2),", Discharge process","")&amp;IF(AND(INDEX(Responses!$Y$2:$Y$1001,$S50)&lt;&gt;"",INDEX(Responses!$Y$2:$Y$1001,$S50)&lt;=2),", Discharge instructions",""),3,500))</f>
        <v/>
      </c>
      <c r="G50" s="24" t="str">
        <f aca="false">IF($S50="","",INDEX(Responses!$L$2:$L$1001,$S50)&amp;"")</f>
        <v/>
      </c>
      <c r="H50" s="27"/>
      <c r="I50" s="33"/>
      <c r="J50" s="34" t="str">
        <f aca="false">IF(OR(I50="",B50=""),"",ROUND((I50-B50)*24,1))</f>
        <v/>
      </c>
      <c r="K50" s="27"/>
      <c r="L50" s="27"/>
      <c r="M50" s="27"/>
      <c r="N50" s="35"/>
      <c r="O50" s="36" t="str">
        <f aca="false">IF(OR(N50="",B50=""),"",N50-B50)</f>
        <v/>
      </c>
      <c r="P50" s="24" t="str">
        <f aca="false">IF(J50="","",IF(AND(C50="IPD",J50&lt;=24),"Yes",IF(AND(C50&lt;&gt;"IPD",J50&lt;=48),"Yes","No")))</f>
        <v/>
      </c>
      <c r="Q50" s="24" t="str">
        <f aca="false">IF(B50="","",TEXT(B50,"yyyy-mm"))</f>
        <v/>
      </c>
      <c r="R50" s="34" t="str">
        <f aca="false">IF(AND(Q50='Monthly Summary'!$C$4,J50&lt;&gt;""),J50,"")</f>
        <v/>
      </c>
      <c r="S50" s="24" t="str">
        <f aca="false">IF(A50="","",IFERROR(MATCH(A50,Responses!$A$2:$A$1001,0),""))</f>
        <v/>
      </c>
    </row>
    <row r="51" customFormat="false" ht="15" hidden="false" customHeight="false" outlineLevel="0" collapsed="false">
      <c r="A51" s="27"/>
      <c r="B51" s="32" t="str">
        <f aca="false">IF($S51="","",INDEX(Responses!$B$2:$B$1001,$S51))</f>
        <v/>
      </c>
      <c r="C51" s="24" t="str">
        <f aca="false">IF($S51="","",INDEX(Responses!$E$2:$E$1001,$S51)&amp;"")</f>
        <v/>
      </c>
      <c r="D51" s="24" t="str">
        <f aca="false">IF($S51="","",INDEX(Responses!$G$2:$G$1001,$S51)&amp;"")</f>
        <v/>
      </c>
      <c r="E51" s="24" t="str">
        <f aca="false">IF($S51="","",INDEX(Responses!$J$2:$J$1001,$S51))</f>
        <v/>
      </c>
      <c r="F51" s="24" t="str">
        <f aca="false">IF($S51="","",MID(IF(AND(INDEX(Responses!$M$2:$M$1001,$S51)&lt;&gt;"",INDEX(Responses!$M$2:$M$1001,$S51)&lt;=2),", Booking/Admission","")&amp;IF(AND(INDEX(Responses!$N$2:$N$1001,$S51)&lt;&gt;"",INDEX(Responses!$N$2:$N$1001,$S51)&lt;=2),", Waiting time","")&amp;IF(AND(INDEX(Responses!$O$2:$O$1001,$S51)&lt;&gt;"",INDEX(Responses!$O$2:$O$1001,$S51)&lt;=2),", Doctor communication","")&amp;IF(AND(INDEX(Responses!$P$2:$P$1001,$S51)&lt;&gt;"",INDEX(Responses!$P$2:$P$1001,$S51)&lt;=2),", Time to ask questions","")&amp;IF(AND(INDEX(Responses!$Q$2:$Q$1001,$S51)&lt;&gt;"",INDEX(Responses!$Q$2:$Q$1001,$S51)&lt;=2),", Front desk and billing staff","")&amp;IF(AND(INDEX(Responses!$R$2:$R$1001,$S51)&lt;&gt;"",INDEX(Responses!$R$2:$R$1001,$S51)&lt;=2),", Billing clarity","")&amp;IF(AND(INDEX(Responses!$S$2:$S$1001,$S51)&lt;&gt;"",INDEX(Responses!$S$2:$S$1001,$S51)&lt;=2),", Cleanliness","")&amp;IF(AND(INDEX(Responses!$T$2:$T$1001,$S51)&lt;&gt;"",INDEX(Responses!$T$2:$T$1001,$S51)&lt;=2),", Nursing responsiveness","")&amp;IF(AND(INDEX(Responses!$U$2:$U$1001,$S51)&lt;&gt;"",INDEX(Responses!$U$2:$U$1001,$S51)&lt;=2),", Nursing courtesy","")&amp;IF(AND(INDEX(Responses!$V$2:$V$1001,$S51)&lt;&gt;"",INDEX(Responses!$V$2:$V$1001,$S51)&lt;=2),", Food","")&amp;IF(AND(INDEX(Responses!$W$2:$W$1001,$S51)&lt;&gt;"",INDEX(Responses!$W$2:$W$1001,$S51)&lt;=2),", Insurance/TPA","")&amp;IF(AND(INDEX(Responses!$X$2:$X$1001,$S51)&lt;&gt;"",INDEX(Responses!$X$2:$X$1001,$S51)&lt;=2),", Discharge process","")&amp;IF(AND(INDEX(Responses!$Y$2:$Y$1001,$S51)&lt;&gt;"",INDEX(Responses!$Y$2:$Y$1001,$S51)&lt;=2),", Discharge instructions",""),3,500))</f>
        <v/>
      </c>
      <c r="G51" s="24" t="str">
        <f aca="false">IF($S51="","",INDEX(Responses!$L$2:$L$1001,$S51)&amp;"")</f>
        <v/>
      </c>
      <c r="H51" s="27"/>
      <c r="I51" s="33"/>
      <c r="J51" s="34" t="str">
        <f aca="false">IF(OR(I51="",B51=""),"",ROUND((I51-B51)*24,1))</f>
        <v/>
      </c>
      <c r="K51" s="27"/>
      <c r="L51" s="27"/>
      <c r="M51" s="27"/>
      <c r="N51" s="35"/>
      <c r="O51" s="36" t="str">
        <f aca="false">IF(OR(N51="",B51=""),"",N51-B51)</f>
        <v/>
      </c>
      <c r="P51" s="24" t="str">
        <f aca="false">IF(J51="","",IF(AND(C51="IPD",J51&lt;=24),"Yes",IF(AND(C51&lt;&gt;"IPD",J51&lt;=48),"Yes","No")))</f>
        <v/>
      </c>
      <c r="Q51" s="24" t="str">
        <f aca="false">IF(B51="","",TEXT(B51,"yyyy-mm"))</f>
        <v/>
      </c>
      <c r="R51" s="34" t="str">
        <f aca="false">IF(AND(Q51='Monthly Summary'!$C$4,J51&lt;&gt;""),J51,"")</f>
        <v/>
      </c>
      <c r="S51" s="24" t="str">
        <f aca="false">IF(A51="","",IFERROR(MATCH(A51,Responses!$A$2:$A$1001,0),""))</f>
        <v/>
      </c>
    </row>
    <row r="52" customFormat="false" ht="15" hidden="false" customHeight="false" outlineLevel="0" collapsed="false">
      <c r="A52" s="27"/>
      <c r="B52" s="32" t="str">
        <f aca="false">IF($S52="","",INDEX(Responses!$B$2:$B$1001,$S52))</f>
        <v/>
      </c>
      <c r="C52" s="24" t="str">
        <f aca="false">IF($S52="","",INDEX(Responses!$E$2:$E$1001,$S52)&amp;"")</f>
        <v/>
      </c>
      <c r="D52" s="24" t="str">
        <f aca="false">IF($S52="","",INDEX(Responses!$G$2:$G$1001,$S52)&amp;"")</f>
        <v/>
      </c>
      <c r="E52" s="24" t="str">
        <f aca="false">IF($S52="","",INDEX(Responses!$J$2:$J$1001,$S52))</f>
        <v/>
      </c>
      <c r="F52" s="24" t="str">
        <f aca="false">IF($S52="","",MID(IF(AND(INDEX(Responses!$M$2:$M$1001,$S52)&lt;&gt;"",INDEX(Responses!$M$2:$M$1001,$S52)&lt;=2),", Booking/Admission","")&amp;IF(AND(INDEX(Responses!$N$2:$N$1001,$S52)&lt;&gt;"",INDEX(Responses!$N$2:$N$1001,$S52)&lt;=2),", Waiting time","")&amp;IF(AND(INDEX(Responses!$O$2:$O$1001,$S52)&lt;&gt;"",INDEX(Responses!$O$2:$O$1001,$S52)&lt;=2),", Doctor communication","")&amp;IF(AND(INDEX(Responses!$P$2:$P$1001,$S52)&lt;&gt;"",INDEX(Responses!$P$2:$P$1001,$S52)&lt;=2),", Time to ask questions","")&amp;IF(AND(INDEX(Responses!$Q$2:$Q$1001,$S52)&lt;&gt;"",INDEX(Responses!$Q$2:$Q$1001,$S52)&lt;=2),", Front desk and billing staff","")&amp;IF(AND(INDEX(Responses!$R$2:$R$1001,$S52)&lt;&gt;"",INDEX(Responses!$R$2:$R$1001,$S52)&lt;=2),", Billing clarity","")&amp;IF(AND(INDEX(Responses!$S$2:$S$1001,$S52)&lt;&gt;"",INDEX(Responses!$S$2:$S$1001,$S52)&lt;=2),", Cleanliness","")&amp;IF(AND(INDEX(Responses!$T$2:$T$1001,$S52)&lt;&gt;"",INDEX(Responses!$T$2:$T$1001,$S52)&lt;=2),", Nursing responsiveness","")&amp;IF(AND(INDEX(Responses!$U$2:$U$1001,$S52)&lt;&gt;"",INDEX(Responses!$U$2:$U$1001,$S52)&lt;=2),", Nursing courtesy","")&amp;IF(AND(INDEX(Responses!$V$2:$V$1001,$S52)&lt;&gt;"",INDEX(Responses!$V$2:$V$1001,$S52)&lt;=2),", Food","")&amp;IF(AND(INDEX(Responses!$W$2:$W$1001,$S52)&lt;&gt;"",INDEX(Responses!$W$2:$W$1001,$S52)&lt;=2),", Insurance/TPA","")&amp;IF(AND(INDEX(Responses!$X$2:$X$1001,$S52)&lt;&gt;"",INDEX(Responses!$X$2:$X$1001,$S52)&lt;=2),", Discharge process","")&amp;IF(AND(INDEX(Responses!$Y$2:$Y$1001,$S52)&lt;&gt;"",INDEX(Responses!$Y$2:$Y$1001,$S52)&lt;=2),", Discharge instructions",""),3,500))</f>
        <v/>
      </c>
      <c r="G52" s="24" t="str">
        <f aca="false">IF($S52="","",INDEX(Responses!$L$2:$L$1001,$S52)&amp;"")</f>
        <v/>
      </c>
      <c r="H52" s="27"/>
      <c r="I52" s="33"/>
      <c r="J52" s="34" t="str">
        <f aca="false">IF(OR(I52="",B52=""),"",ROUND((I52-B52)*24,1))</f>
        <v/>
      </c>
      <c r="K52" s="27"/>
      <c r="L52" s="27"/>
      <c r="M52" s="27"/>
      <c r="N52" s="35"/>
      <c r="O52" s="36" t="str">
        <f aca="false">IF(OR(N52="",B52=""),"",N52-B52)</f>
        <v/>
      </c>
      <c r="P52" s="24" t="str">
        <f aca="false">IF(J52="","",IF(AND(C52="IPD",J52&lt;=24),"Yes",IF(AND(C52&lt;&gt;"IPD",J52&lt;=48),"Yes","No")))</f>
        <v/>
      </c>
      <c r="Q52" s="24" t="str">
        <f aca="false">IF(B52="","",TEXT(B52,"yyyy-mm"))</f>
        <v/>
      </c>
      <c r="R52" s="34" t="str">
        <f aca="false">IF(AND(Q52='Monthly Summary'!$C$4,J52&lt;&gt;""),J52,"")</f>
        <v/>
      </c>
      <c r="S52" s="24" t="str">
        <f aca="false">IF(A52="","",IFERROR(MATCH(A52,Responses!$A$2:$A$1001,0),""))</f>
        <v/>
      </c>
    </row>
    <row r="53" customFormat="false" ht="15" hidden="false" customHeight="false" outlineLevel="0" collapsed="false">
      <c r="A53" s="27"/>
      <c r="B53" s="32" t="str">
        <f aca="false">IF($S53="","",INDEX(Responses!$B$2:$B$1001,$S53))</f>
        <v/>
      </c>
      <c r="C53" s="24" t="str">
        <f aca="false">IF($S53="","",INDEX(Responses!$E$2:$E$1001,$S53)&amp;"")</f>
        <v/>
      </c>
      <c r="D53" s="24" t="str">
        <f aca="false">IF($S53="","",INDEX(Responses!$G$2:$G$1001,$S53)&amp;"")</f>
        <v/>
      </c>
      <c r="E53" s="24" t="str">
        <f aca="false">IF($S53="","",INDEX(Responses!$J$2:$J$1001,$S53))</f>
        <v/>
      </c>
      <c r="F53" s="24" t="str">
        <f aca="false">IF($S53="","",MID(IF(AND(INDEX(Responses!$M$2:$M$1001,$S53)&lt;&gt;"",INDEX(Responses!$M$2:$M$1001,$S53)&lt;=2),", Booking/Admission","")&amp;IF(AND(INDEX(Responses!$N$2:$N$1001,$S53)&lt;&gt;"",INDEX(Responses!$N$2:$N$1001,$S53)&lt;=2),", Waiting time","")&amp;IF(AND(INDEX(Responses!$O$2:$O$1001,$S53)&lt;&gt;"",INDEX(Responses!$O$2:$O$1001,$S53)&lt;=2),", Doctor communication","")&amp;IF(AND(INDEX(Responses!$P$2:$P$1001,$S53)&lt;&gt;"",INDEX(Responses!$P$2:$P$1001,$S53)&lt;=2),", Time to ask questions","")&amp;IF(AND(INDEX(Responses!$Q$2:$Q$1001,$S53)&lt;&gt;"",INDEX(Responses!$Q$2:$Q$1001,$S53)&lt;=2),", Front desk and billing staff","")&amp;IF(AND(INDEX(Responses!$R$2:$R$1001,$S53)&lt;&gt;"",INDEX(Responses!$R$2:$R$1001,$S53)&lt;=2),", Billing clarity","")&amp;IF(AND(INDEX(Responses!$S$2:$S$1001,$S53)&lt;&gt;"",INDEX(Responses!$S$2:$S$1001,$S53)&lt;=2),", Cleanliness","")&amp;IF(AND(INDEX(Responses!$T$2:$T$1001,$S53)&lt;&gt;"",INDEX(Responses!$T$2:$T$1001,$S53)&lt;=2),", Nursing responsiveness","")&amp;IF(AND(INDEX(Responses!$U$2:$U$1001,$S53)&lt;&gt;"",INDEX(Responses!$U$2:$U$1001,$S53)&lt;=2),", Nursing courtesy","")&amp;IF(AND(INDEX(Responses!$V$2:$V$1001,$S53)&lt;&gt;"",INDEX(Responses!$V$2:$V$1001,$S53)&lt;=2),", Food","")&amp;IF(AND(INDEX(Responses!$W$2:$W$1001,$S53)&lt;&gt;"",INDEX(Responses!$W$2:$W$1001,$S53)&lt;=2),", Insurance/TPA","")&amp;IF(AND(INDEX(Responses!$X$2:$X$1001,$S53)&lt;&gt;"",INDEX(Responses!$X$2:$X$1001,$S53)&lt;=2),", Discharge process","")&amp;IF(AND(INDEX(Responses!$Y$2:$Y$1001,$S53)&lt;&gt;"",INDEX(Responses!$Y$2:$Y$1001,$S53)&lt;=2),", Discharge instructions",""),3,500))</f>
        <v/>
      </c>
      <c r="G53" s="24" t="str">
        <f aca="false">IF($S53="","",INDEX(Responses!$L$2:$L$1001,$S53)&amp;"")</f>
        <v/>
      </c>
      <c r="H53" s="27"/>
      <c r="I53" s="33"/>
      <c r="J53" s="34" t="str">
        <f aca="false">IF(OR(I53="",B53=""),"",ROUND((I53-B53)*24,1))</f>
        <v/>
      </c>
      <c r="K53" s="27"/>
      <c r="L53" s="27"/>
      <c r="M53" s="27"/>
      <c r="N53" s="35"/>
      <c r="O53" s="36" t="str">
        <f aca="false">IF(OR(N53="",B53=""),"",N53-B53)</f>
        <v/>
      </c>
      <c r="P53" s="24" t="str">
        <f aca="false">IF(J53="","",IF(AND(C53="IPD",J53&lt;=24),"Yes",IF(AND(C53&lt;&gt;"IPD",J53&lt;=48),"Yes","No")))</f>
        <v/>
      </c>
      <c r="Q53" s="24" t="str">
        <f aca="false">IF(B53="","",TEXT(B53,"yyyy-mm"))</f>
        <v/>
      </c>
      <c r="R53" s="34" t="str">
        <f aca="false">IF(AND(Q53='Monthly Summary'!$C$4,J53&lt;&gt;""),J53,"")</f>
        <v/>
      </c>
      <c r="S53" s="24" t="str">
        <f aca="false">IF(A53="","",IFERROR(MATCH(A53,Responses!$A$2:$A$1001,0),""))</f>
        <v/>
      </c>
    </row>
    <row r="54" customFormat="false" ht="15" hidden="false" customHeight="false" outlineLevel="0" collapsed="false">
      <c r="A54" s="27"/>
      <c r="B54" s="32" t="str">
        <f aca="false">IF($S54="","",INDEX(Responses!$B$2:$B$1001,$S54))</f>
        <v/>
      </c>
      <c r="C54" s="24" t="str">
        <f aca="false">IF($S54="","",INDEX(Responses!$E$2:$E$1001,$S54)&amp;"")</f>
        <v/>
      </c>
      <c r="D54" s="24" t="str">
        <f aca="false">IF($S54="","",INDEX(Responses!$G$2:$G$1001,$S54)&amp;"")</f>
        <v/>
      </c>
      <c r="E54" s="24" t="str">
        <f aca="false">IF($S54="","",INDEX(Responses!$J$2:$J$1001,$S54))</f>
        <v/>
      </c>
      <c r="F54" s="24" t="str">
        <f aca="false">IF($S54="","",MID(IF(AND(INDEX(Responses!$M$2:$M$1001,$S54)&lt;&gt;"",INDEX(Responses!$M$2:$M$1001,$S54)&lt;=2),", Booking/Admission","")&amp;IF(AND(INDEX(Responses!$N$2:$N$1001,$S54)&lt;&gt;"",INDEX(Responses!$N$2:$N$1001,$S54)&lt;=2),", Waiting time","")&amp;IF(AND(INDEX(Responses!$O$2:$O$1001,$S54)&lt;&gt;"",INDEX(Responses!$O$2:$O$1001,$S54)&lt;=2),", Doctor communication","")&amp;IF(AND(INDEX(Responses!$P$2:$P$1001,$S54)&lt;&gt;"",INDEX(Responses!$P$2:$P$1001,$S54)&lt;=2),", Time to ask questions","")&amp;IF(AND(INDEX(Responses!$Q$2:$Q$1001,$S54)&lt;&gt;"",INDEX(Responses!$Q$2:$Q$1001,$S54)&lt;=2),", Front desk and billing staff","")&amp;IF(AND(INDEX(Responses!$R$2:$R$1001,$S54)&lt;&gt;"",INDEX(Responses!$R$2:$R$1001,$S54)&lt;=2),", Billing clarity","")&amp;IF(AND(INDEX(Responses!$S$2:$S$1001,$S54)&lt;&gt;"",INDEX(Responses!$S$2:$S$1001,$S54)&lt;=2),", Cleanliness","")&amp;IF(AND(INDEX(Responses!$T$2:$T$1001,$S54)&lt;&gt;"",INDEX(Responses!$T$2:$T$1001,$S54)&lt;=2),", Nursing responsiveness","")&amp;IF(AND(INDEX(Responses!$U$2:$U$1001,$S54)&lt;&gt;"",INDEX(Responses!$U$2:$U$1001,$S54)&lt;=2),", Nursing courtesy","")&amp;IF(AND(INDEX(Responses!$V$2:$V$1001,$S54)&lt;&gt;"",INDEX(Responses!$V$2:$V$1001,$S54)&lt;=2),", Food","")&amp;IF(AND(INDEX(Responses!$W$2:$W$1001,$S54)&lt;&gt;"",INDEX(Responses!$W$2:$W$1001,$S54)&lt;=2),", Insurance/TPA","")&amp;IF(AND(INDEX(Responses!$X$2:$X$1001,$S54)&lt;&gt;"",INDEX(Responses!$X$2:$X$1001,$S54)&lt;=2),", Discharge process","")&amp;IF(AND(INDEX(Responses!$Y$2:$Y$1001,$S54)&lt;&gt;"",INDEX(Responses!$Y$2:$Y$1001,$S54)&lt;=2),", Discharge instructions",""),3,500))</f>
        <v/>
      </c>
      <c r="G54" s="24" t="str">
        <f aca="false">IF($S54="","",INDEX(Responses!$L$2:$L$1001,$S54)&amp;"")</f>
        <v/>
      </c>
      <c r="H54" s="27"/>
      <c r="I54" s="33"/>
      <c r="J54" s="34" t="str">
        <f aca="false">IF(OR(I54="",B54=""),"",ROUND((I54-B54)*24,1))</f>
        <v/>
      </c>
      <c r="K54" s="27"/>
      <c r="L54" s="27"/>
      <c r="M54" s="27"/>
      <c r="N54" s="35"/>
      <c r="O54" s="36" t="str">
        <f aca="false">IF(OR(N54="",B54=""),"",N54-B54)</f>
        <v/>
      </c>
      <c r="P54" s="24" t="str">
        <f aca="false">IF(J54="","",IF(AND(C54="IPD",J54&lt;=24),"Yes",IF(AND(C54&lt;&gt;"IPD",J54&lt;=48),"Yes","No")))</f>
        <v/>
      </c>
      <c r="Q54" s="24" t="str">
        <f aca="false">IF(B54="","",TEXT(B54,"yyyy-mm"))</f>
        <v/>
      </c>
      <c r="R54" s="34" t="str">
        <f aca="false">IF(AND(Q54='Monthly Summary'!$C$4,J54&lt;&gt;""),J54,"")</f>
        <v/>
      </c>
      <c r="S54" s="24" t="str">
        <f aca="false">IF(A54="","",IFERROR(MATCH(A54,Responses!$A$2:$A$1001,0),""))</f>
        <v/>
      </c>
    </row>
    <row r="55" customFormat="false" ht="15" hidden="false" customHeight="false" outlineLevel="0" collapsed="false">
      <c r="A55" s="27"/>
      <c r="B55" s="32" t="str">
        <f aca="false">IF($S55="","",INDEX(Responses!$B$2:$B$1001,$S55))</f>
        <v/>
      </c>
      <c r="C55" s="24" t="str">
        <f aca="false">IF($S55="","",INDEX(Responses!$E$2:$E$1001,$S55)&amp;"")</f>
        <v/>
      </c>
      <c r="D55" s="24" t="str">
        <f aca="false">IF($S55="","",INDEX(Responses!$G$2:$G$1001,$S55)&amp;"")</f>
        <v/>
      </c>
      <c r="E55" s="24" t="str">
        <f aca="false">IF($S55="","",INDEX(Responses!$J$2:$J$1001,$S55))</f>
        <v/>
      </c>
      <c r="F55" s="24" t="str">
        <f aca="false">IF($S55="","",MID(IF(AND(INDEX(Responses!$M$2:$M$1001,$S55)&lt;&gt;"",INDEX(Responses!$M$2:$M$1001,$S55)&lt;=2),", Booking/Admission","")&amp;IF(AND(INDEX(Responses!$N$2:$N$1001,$S55)&lt;&gt;"",INDEX(Responses!$N$2:$N$1001,$S55)&lt;=2),", Waiting time","")&amp;IF(AND(INDEX(Responses!$O$2:$O$1001,$S55)&lt;&gt;"",INDEX(Responses!$O$2:$O$1001,$S55)&lt;=2),", Doctor communication","")&amp;IF(AND(INDEX(Responses!$P$2:$P$1001,$S55)&lt;&gt;"",INDEX(Responses!$P$2:$P$1001,$S55)&lt;=2),", Time to ask questions","")&amp;IF(AND(INDEX(Responses!$Q$2:$Q$1001,$S55)&lt;&gt;"",INDEX(Responses!$Q$2:$Q$1001,$S55)&lt;=2),", Front desk and billing staff","")&amp;IF(AND(INDEX(Responses!$R$2:$R$1001,$S55)&lt;&gt;"",INDEX(Responses!$R$2:$R$1001,$S55)&lt;=2),", Billing clarity","")&amp;IF(AND(INDEX(Responses!$S$2:$S$1001,$S55)&lt;&gt;"",INDEX(Responses!$S$2:$S$1001,$S55)&lt;=2),", Cleanliness","")&amp;IF(AND(INDEX(Responses!$T$2:$T$1001,$S55)&lt;&gt;"",INDEX(Responses!$T$2:$T$1001,$S55)&lt;=2),", Nursing responsiveness","")&amp;IF(AND(INDEX(Responses!$U$2:$U$1001,$S55)&lt;&gt;"",INDEX(Responses!$U$2:$U$1001,$S55)&lt;=2),", Nursing courtesy","")&amp;IF(AND(INDEX(Responses!$V$2:$V$1001,$S55)&lt;&gt;"",INDEX(Responses!$V$2:$V$1001,$S55)&lt;=2),", Food","")&amp;IF(AND(INDEX(Responses!$W$2:$W$1001,$S55)&lt;&gt;"",INDEX(Responses!$W$2:$W$1001,$S55)&lt;=2),", Insurance/TPA","")&amp;IF(AND(INDEX(Responses!$X$2:$X$1001,$S55)&lt;&gt;"",INDEX(Responses!$X$2:$X$1001,$S55)&lt;=2),", Discharge process","")&amp;IF(AND(INDEX(Responses!$Y$2:$Y$1001,$S55)&lt;&gt;"",INDEX(Responses!$Y$2:$Y$1001,$S55)&lt;=2),", Discharge instructions",""),3,500))</f>
        <v/>
      </c>
      <c r="G55" s="24" t="str">
        <f aca="false">IF($S55="","",INDEX(Responses!$L$2:$L$1001,$S55)&amp;"")</f>
        <v/>
      </c>
      <c r="H55" s="27"/>
      <c r="I55" s="33"/>
      <c r="J55" s="34" t="str">
        <f aca="false">IF(OR(I55="",B55=""),"",ROUND((I55-B55)*24,1))</f>
        <v/>
      </c>
      <c r="K55" s="27"/>
      <c r="L55" s="27"/>
      <c r="M55" s="27"/>
      <c r="N55" s="35"/>
      <c r="O55" s="36" t="str">
        <f aca="false">IF(OR(N55="",B55=""),"",N55-B55)</f>
        <v/>
      </c>
      <c r="P55" s="24" t="str">
        <f aca="false">IF(J55="","",IF(AND(C55="IPD",J55&lt;=24),"Yes",IF(AND(C55&lt;&gt;"IPD",J55&lt;=48),"Yes","No")))</f>
        <v/>
      </c>
      <c r="Q55" s="24" t="str">
        <f aca="false">IF(B55="","",TEXT(B55,"yyyy-mm"))</f>
        <v/>
      </c>
      <c r="R55" s="34" t="str">
        <f aca="false">IF(AND(Q55='Monthly Summary'!$C$4,J55&lt;&gt;""),J55,"")</f>
        <v/>
      </c>
      <c r="S55" s="24" t="str">
        <f aca="false">IF(A55="","",IFERROR(MATCH(A55,Responses!$A$2:$A$1001,0),""))</f>
        <v/>
      </c>
    </row>
    <row r="56" customFormat="false" ht="15" hidden="false" customHeight="false" outlineLevel="0" collapsed="false">
      <c r="A56" s="27"/>
      <c r="B56" s="32" t="str">
        <f aca="false">IF($S56="","",INDEX(Responses!$B$2:$B$1001,$S56))</f>
        <v/>
      </c>
      <c r="C56" s="24" t="str">
        <f aca="false">IF($S56="","",INDEX(Responses!$E$2:$E$1001,$S56)&amp;"")</f>
        <v/>
      </c>
      <c r="D56" s="24" t="str">
        <f aca="false">IF($S56="","",INDEX(Responses!$G$2:$G$1001,$S56)&amp;"")</f>
        <v/>
      </c>
      <c r="E56" s="24" t="str">
        <f aca="false">IF($S56="","",INDEX(Responses!$J$2:$J$1001,$S56))</f>
        <v/>
      </c>
      <c r="F56" s="24" t="str">
        <f aca="false">IF($S56="","",MID(IF(AND(INDEX(Responses!$M$2:$M$1001,$S56)&lt;&gt;"",INDEX(Responses!$M$2:$M$1001,$S56)&lt;=2),", Booking/Admission","")&amp;IF(AND(INDEX(Responses!$N$2:$N$1001,$S56)&lt;&gt;"",INDEX(Responses!$N$2:$N$1001,$S56)&lt;=2),", Waiting time","")&amp;IF(AND(INDEX(Responses!$O$2:$O$1001,$S56)&lt;&gt;"",INDEX(Responses!$O$2:$O$1001,$S56)&lt;=2),", Doctor communication","")&amp;IF(AND(INDEX(Responses!$P$2:$P$1001,$S56)&lt;&gt;"",INDEX(Responses!$P$2:$P$1001,$S56)&lt;=2),", Time to ask questions","")&amp;IF(AND(INDEX(Responses!$Q$2:$Q$1001,$S56)&lt;&gt;"",INDEX(Responses!$Q$2:$Q$1001,$S56)&lt;=2),", Front desk and billing staff","")&amp;IF(AND(INDEX(Responses!$R$2:$R$1001,$S56)&lt;&gt;"",INDEX(Responses!$R$2:$R$1001,$S56)&lt;=2),", Billing clarity","")&amp;IF(AND(INDEX(Responses!$S$2:$S$1001,$S56)&lt;&gt;"",INDEX(Responses!$S$2:$S$1001,$S56)&lt;=2),", Cleanliness","")&amp;IF(AND(INDEX(Responses!$T$2:$T$1001,$S56)&lt;&gt;"",INDEX(Responses!$T$2:$T$1001,$S56)&lt;=2),", Nursing responsiveness","")&amp;IF(AND(INDEX(Responses!$U$2:$U$1001,$S56)&lt;&gt;"",INDEX(Responses!$U$2:$U$1001,$S56)&lt;=2),", Nursing courtesy","")&amp;IF(AND(INDEX(Responses!$V$2:$V$1001,$S56)&lt;&gt;"",INDEX(Responses!$V$2:$V$1001,$S56)&lt;=2),", Food","")&amp;IF(AND(INDEX(Responses!$W$2:$W$1001,$S56)&lt;&gt;"",INDEX(Responses!$W$2:$W$1001,$S56)&lt;=2),", Insurance/TPA","")&amp;IF(AND(INDEX(Responses!$X$2:$X$1001,$S56)&lt;&gt;"",INDEX(Responses!$X$2:$X$1001,$S56)&lt;=2),", Discharge process","")&amp;IF(AND(INDEX(Responses!$Y$2:$Y$1001,$S56)&lt;&gt;"",INDEX(Responses!$Y$2:$Y$1001,$S56)&lt;=2),", Discharge instructions",""),3,500))</f>
        <v/>
      </c>
      <c r="G56" s="24" t="str">
        <f aca="false">IF($S56="","",INDEX(Responses!$L$2:$L$1001,$S56)&amp;"")</f>
        <v/>
      </c>
      <c r="H56" s="27"/>
      <c r="I56" s="33"/>
      <c r="J56" s="34" t="str">
        <f aca="false">IF(OR(I56="",B56=""),"",ROUND((I56-B56)*24,1))</f>
        <v/>
      </c>
      <c r="K56" s="27"/>
      <c r="L56" s="27"/>
      <c r="M56" s="27"/>
      <c r="N56" s="35"/>
      <c r="O56" s="36" t="str">
        <f aca="false">IF(OR(N56="",B56=""),"",N56-B56)</f>
        <v/>
      </c>
      <c r="P56" s="24" t="str">
        <f aca="false">IF(J56="","",IF(AND(C56="IPD",J56&lt;=24),"Yes",IF(AND(C56&lt;&gt;"IPD",J56&lt;=48),"Yes","No")))</f>
        <v/>
      </c>
      <c r="Q56" s="24" t="str">
        <f aca="false">IF(B56="","",TEXT(B56,"yyyy-mm"))</f>
        <v/>
      </c>
      <c r="R56" s="34" t="str">
        <f aca="false">IF(AND(Q56='Monthly Summary'!$C$4,J56&lt;&gt;""),J56,"")</f>
        <v/>
      </c>
      <c r="S56" s="24" t="str">
        <f aca="false">IF(A56="","",IFERROR(MATCH(A56,Responses!$A$2:$A$1001,0),""))</f>
        <v/>
      </c>
    </row>
    <row r="57" customFormat="false" ht="15" hidden="false" customHeight="false" outlineLevel="0" collapsed="false">
      <c r="A57" s="27"/>
      <c r="B57" s="32" t="str">
        <f aca="false">IF($S57="","",INDEX(Responses!$B$2:$B$1001,$S57))</f>
        <v/>
      </c>
      <c r="C57" s="24" t="str">
        <f aca="false">IF($S57="","",INDEX(Responses!$E$2:$E$1001,$S57)&amp;"")</f>
        <v/>
      </c>
      <c r="D57" s="24" t="str">
        <f aca="false">IF($S57="","",INDEX(Responses!$G$2:$G$1001,$S57)&amp;"")</f>
        <v/>
      </c>
      <c r="E57" s="24" t="str">
        <f aca="false">IF($S57="","",INDEX(Responses!$J$2:$J$1001,$S57))</f>
        <v/>
      </c>
      <c r="F57" s="24" t="str">
        <f aca="false">IF($S57="","",MID(IF(AND(INDEX(Responses!$M$2:$M$1001,$S57)&lt;&gt;"",INDEX(Responses!$M$2:$M$1001,$S57)&lt;=2),", Booking/Admission","")&amp;IF(AND(INDEX(Responses!$N$2:$N$1001,$S57)&lt;&gt;"",INDEX(Responses!$N$2:$N$1001,$S57)&lt;=2),", Waiting time","")&amp;IF(AND(INDEX(Responses!$O$2:$O$1001,$S57)&lt;&gt;"",INDEX(Responses!$O$2:$O$1001,$S57)&lt;=2),", Doctor communication","")&amp;IF(AND(INDEX(Responses!$P$2:$P$1001,$S57)&lt;&gt;"",INDEX(Responses!$P$2:$P$1001,$S57)&lt;=2),", Time to ask questions","")&amp;IF(AND(INDEX(Responses!$Q$2:$Q$1001,$S57)&lt;&gt;"",INDEX(Responses!$Q$2:$Q$1001,$S57)&lt;=2),", Front desk and billing staff","")&amp;IF(AND(INDEX(Responses!$R$2:$R$1001,$S57)&lt;&gt;"",INDEX(Responses!$R$2:$R$1001,$S57)&lt;=2),", Billing clarity","")&amp;IF(AND(INDEX(Responses!$S$2:$S$1001,$S57)&lt;&gt;"",INDEX(Responses!$S$2:$S$1001,$S57)&lt;=2),", Cleanliness","")&amp;IF(AND(INDEX(Responses!$T$2:$T$1001,$S57)&lt;&gt;"",INDEX(Responses!$T$2:$T$1001,$S57)&lt;=2),", Nursing responsiveness","")&amp;IF(AND(INDEX(Responses!$U$2:$U$1001,$S57)&lt;&gt;"",INDEX(Responses!$U$2:$U$1001,$S57)&lt;=2),", Nursing courtesy","")&amp;IF(AND(INDEX(Responses!$V$2:$V$1001,$S57)&lt;&gt;"",INDEX(Responses!$V$2:$V$1001,$S57)&lt;=2),", Food","")&amp;IF(AND(INDEX(Responses!$W$2:$W$1001,$S57)&lt;&gt;"",INDEX(Responses!$W$2:$W$1001,$S57)&lt;=2),", Insurance/TPA","")&amp;IF(AND(INDEX(Responses!$X$2:$X$1001,$S57)&lt;&gt;"",INDEX(Responses!$X$2:$X$1001,$S57)&lt;=2),", Discharge process","")&amp;IF(AND(INDEX(Responses!$Y$2:$Y$1001,$S57)&lt;&gt;"",INDEX(Responses!$Y$2:$Y$1001,$S57)&lt;=2),", Discharge instructions",""),3,500))</f>
        <v/>
      </c>
      <c r="G57" s="24" t="str">
        <f aca="false">IF($S57="","",INDEX(Responses!$L$2:$L$1001,$S57)&amp;"")</f>
        <v/>
      </c>
      <c r="H57" s="27"/>
      <c r="I57" s="33"/>
      <c r="J57" s="34" t="str">
        <f aca="false">IF(OR(I57="",B57=""),"",ROUND((I57-B57)*24,1))</f>
        <v/>
      </c>
      <c r="K57" s="27"/>
      <c r="L57" s="27"/>
      <c r="M57" s="27"/>
      <c r="N57" s="35"/>
      <c r="O57" s="36" t="str">
        <f aca="false">IF(OR(N57="",B57=""),"",N57-B57)</f>
        <v/>
      </c>
      <c r="P57" s="24" t="str">
        <f aca="false">IF(J57="","",IF(AND(C57="IPD",J57&lt;=24),"Yes",IF(AND(C57&lt;&gt;"IPD",J57&lt;=48),"Yes","No")))</f>
        <v/>
      </c>
      <c r="Q57" s="24" t="str">
        <f aca="false">IF(B57="","",TEXT(B57,"yyyy-mm"))</f>
        <v/>
      </c>
      <c r="R57" s="34" t="str">
        <f aca="false">IF(AND(Q57='Monthly Summary'!$C$4,J57&lt;&gt;""),J57,"")</f>
        <v/>
      </c>
      <c r="S57" s="24" t="str">
        <f aca="false">IF(A57="","",IFERROR(MATCH(A57,Responses!$A$2:$A$1001,0),""))</f>
        <v/>
      </c>
    </row>
    <row r="58" customFormat="false" ht="15" hidden="false" customHeight="false" outlineLevel="0" collapsed="false">
      <c r="A58" s="27"/>
      <c r="B58" s="32" t="str">
        <f aca="false">IF($S58="","",INDEX(Responses!$B$2:$B$1001,$S58))</f>
        <v/>
      </c>
      <c r="C58" s="24" t="str">
        <f aca="false">IF($S58="","",INDEX(Responses!$E$2:$E$1001,$S58)&amp;"")</f>
        <v/>
      </c>
      <c r="D58" s="24" t="str">
        <f aca="false">IF($S58="","",INDEX(Responses!$G$2:$G$1001,$S58)&amp;"")</f>
        <v/>
      </c>
      <c r="E58" s="24" t="str">
        <f aca="false">IF($S58="","",INDEX(Responses!$J$2:$J$1001,$S58))</f>
        <v/>
      </c>
      <c r="F58" s="24" t="str">
        <f aca="false">IF($S58="","",MID(IF(AND(INDEX(Responses!$M$2:$M$1001,$S58)&lt;&gt;"",INDEX(Responses!$M$2:$M$1001,$S58)&lt;=2),", Booking/Admission","")&amp;IF(AND(INDEX(Responses!$N$2:$N$1001,$S58)&lt;&gt;"",INDEX(Responses!$N$2:$N$1001,$S58)&lt;=2),", Waiting time","")&amp;IF(AND(INDEX(Responses!$O$2:$O$1001,$S58)&lt;&gt;"",INDEX(Responses!$O$2:$O$1001,$S58)&lt;=2),", Doctor communication","")&amp;IF(AND(INDEX(Responses!$P$2:$P$1001,$S58)&lt;&gt;"",INDEX(Responses!$P$2:$P$1001,$S58)&lt;=2),", Time to ask questions","")&amp;IF(AND(INDEX(Responses!$Q$2:$Q$1001,$S58)&lt;&gt;"",INDEX(Responses!$Q$2:$Q$1001,$S58)&lt;=2),", Front desk and billing staff","")&amp;IF(AND(INDEX(Responses!$R$2:$R$1001,$S58)&lt;&gt;"",INDEX(Responses!$R$2:$R$1001,$S58)&lt;=2),", Billing clarity","")&amp;IF(AND(INDEX(Responses!$S$2:$S$1001,$S58)&lt;&gt;"",INDEX(Responses!$S$2:$S$1001,$S58)&lt;=2),", Cleanliness","")&amp;IF(AND(INDEX(Responses!$T$2:$T$1001,$S58)&lt;&gt;"",INDEX(Responses!$T$2:$T$1001,$S58)&lt;=2),", Nursing responsiveness","")&amp;IF(AND(INDEX(Responses!$U$2:$U$1001,$S58)&lt;&gt;"",INDEX(Responses!$U$2:$U$1001,$S58)&lt;=2),", Nursing courtesy","")&amp;IF(AND(INDEX(Responses!$V$2:$V$1001,$S58)&lt;&gt;"",INDEX(Responses!$V$2:$V$1001,$S58)&lt;=2),", Food","")&amp;IF(AND(INDEX(Responses!$W$2:$W$1001,$S58)&lt;&gt;"",INDEX(Responses!$W$2:$W$1001,$S58)&lt;=2),", Insurance/TPA","")&amp;IF(AND(INDEX(Responses!$X$2:$X$1001,$S58)&lt;&gt;"",INDEX(Responses!$X$2:$X$1001,$S58)&lt;=2),", Discharge process","")&amp;IF(AND(INDEX(Responses!$Y$2:$Y$1001,$S58)&lt;&gt;"",INDEX(Responses!$Y$2:$Y$1001,$S58)&lt;=2),", Discharge instructions",""),3,500))</f>
        <v/>
      </c>
      <c r="G58" s="24" t="str">
        <f aca="false">IF($S58="","",INDEX(Responses!$L$2:$L$1001,$S58)&amp;"")</f>
        <v/>
      </c>
      <c r="H58" s="27"/>
      <c r="I58" s="33"/>
      <c r="J58" s="34" t="str">
        <f aca="false">IF(OR(I58="",B58=""),"",ROUND((I58-B58)*24,1))</f>
        <v/>
      </c>
      <c r="K58" s="27"/>
      <c r="L58" s="27"/>
      <c r="M58" s="27"/>
      <c r="N58" s="35"/>
      <c r="O58" s="36" t="str">
        <f aca="false">IF(OR(N58="",B58=""),"",N58-B58)</f>
        <v/>
      </c>
      <c r="P58" s="24" t="str">
        <f aca="false">IF(J58="","",IF(AND(C58="IPD",J58&lt;=24),"Yes",IF(AND(C58&lt;&gt;"IPD",J58&lt;=48),"Yes","No")))</f>
        <v/>
      </c>
      <c r="Q58" s="24" t="str">
        <f aca="false">IF(B58="","",TEXT(B58,"yyyy-mm"))</f>
        <v/>
      </c>
      <c r="R58" s="34" t="str">
        <f aca="false">IF(AND(Q58='Monthly Summary'!$C$4,J58&lt;&gt;""),J58,"")</f>
        <v/>
      </c>
      <c r="S58" s="24" t="str">
        <f aca="false">IF(A58="","",IFERROR(MATCH(A58,Responses!$A$2:$A$1001,0),""))</f>
        <v/>
      </c>
    </row>
    <row r="59" customFormat="false" ht="15" hidden="false" customHeight="false" outlineLevel="0" collapsed="false">
      <c r="A59" s="27"/>
      <c r="B59" s="32" t="str">
        <f aca="false">IF($S59="","",INDEX(Responses!$B$2:$B$1001,$S59))</f>
        <v/>
      </c>
      <c r="C59" s="24" t="str">
        <f aca="false">IF($S59="","",INDEX(Responses!$E$2:$E$1001,$S59)&amp;"")</f>
        <v/>
      </c>
      <c r="D59" s="24" t="str">
        <f aca="false">IF($S59="","",INDEX(Responses!$G$2:$G$1001,$S59)&amp;"")</f>
        <v/>
      </c>
      <c r="E59" s="24" t="str">
        <f aca="false">IF($S59="","",INDEX(Responses!$J$2:$J$1001,$S59))</f>
        <v/>
      </c>
      <c r="F59" s="24" t="str">
        <f aca="false">IF($S59="","",MID(IF(AND(INDEX(Responses!$M$2:$M$1001,$S59)&lt;&gt;"",INDEX(Responses!$M$2:$M$1001,$S59)&lt;=2),", Booking/Admission","")&amp;IF(AND(INDEX(Responses!$N$2:$N$1001,$S59)&lt;&gt;"",INDEX(Responses!$N$2:$N$1001,$S59)&lt;=2),", Waiting time","")&amp;IF(AND(INDEX(Responses!$O$2:$O$1001,$S59)&lt;&gt;"",INDEX(Responses!$O$2:$O$1001,$S59)&lt;=2),", Doctor communication","")&amp;IF(AND(INDEX(Responses!$P$2:$P$1001,$S59)&lt;&gt;"",INDEX(Responses!$P$2:$P$1001,$S59)&lt;=2),", Time to ask questions","")&amp;IF(AND(INDEX(Responses!$Q$2:$Q$1001,$S59)&lt;&gt;"",INDEX(Responses!$Q$2:$Q$1001,$S59)&lt;=2),", Front desk and billing staff","")&amp;IF(AND(INDEX(Responses!$R$2:$R$1001,$S59)&lt;&gt;"",INDEX(Responses!$R$2:$R$1001,$S59)&lt;=2),", Billing clarity","")&amp;IF(AND(INDEX(Responses!$S$2:$S$1001,$S59)&lt;&gt;"",INDEX(Responses!$S$2:$S$1001,$S59)&lt;=2),", Cleanliness","")&amp;IF(AND(INDEX(Responses!$T$2:$T$1001,$S59)&lt;&gt;"",INDEX(Responses!$T$2:$T$1001,$S59)&lt;=2),", Nursing responsiveness","")&amp;IF(AND(INDEX(Responses!$U$2:$U$1001,$S59)&lt;&gt;"",INDEX(Responses!$U$2:$U$1001,$S59)&lt;=2),", Nursing courtesy","")&amp;IF(AND(INDEX(Responses!$V$2:$V$1001,$S59)&lt;&gt;"",INDEX(Responses!$V$2:$V$1001,$S59)&lt;=2),", Food","")&amp;IF(AND(INDEX(Responses!$W$2:$W$1001,$S59)&lt;&gt;"",INDEX(Responses!$W$2:$W$1001,$S59)&lt;=2),", Insurance/TPA","")&amp;IF(AND(INDEX(Responses!$X$2:$X$1001,$S59)&lt;&gt;"",INDEX(Responses!$X$2:$X$1001,$S59)&lt;=2),", Discharge process","")&amp;IF(AND(INDEX(Responses!$Y$2:$Y$1001,$S59)&lt;&gt;"",INDEX(Responses!$Y$2:$Y$1001,$S59)&lt;=2),", Discharge instructions",""),3,500))</f>
        <v/>
      </c>
      <c r="G59" s="24" t="str">
        <f aca="false">IF($S59="","",INDEX(Responses!$L$2:$L$1001,$S59)&amp;"")</f>
        <v/>
      </c>
      <c r="H59" s="27"/>
      <c r="I59" s="33"/>
      <c r="J59" s="34" t="str">
        <f aca="false">IF(OR(I59="",B59=""),"",ROUND((I59-B59)*24,1))</f>
        <v/>
      </c>
      <c r="K59" s="27"/>
      <c r="L59" s="27"/>
      <c r="M59" s="27"/>
      <c r="N59" s="35"/>
      <c r="O59" s="36" t="str">
        <f aca="false">IF(OR(N59="",B59=""),"",N59-B59)</f>
        <v/>
      </c>
      <c r="P59" s="24" t="str">
        <f aca="false">IF(J59="","",IF(AND(C59="IPD",J59&lt;=24),"Yes",IF(AND(C59&lt;&gt;"IPD",J59&lt;=48),"Yes","No")))</f>
        <v/>
      </c>
      <c r="Q59" s="24" t="str">
        <f aca="false">IF(B59="","",TEXT(B59,"yyyy-mm"))</f>
        <v/>
      </c>
      <c r="R59" s="34" t="str">
        <f aca="false">IF(AND(Q59='Monthly Summary'!$C$4,J59&lt;&gt;""),J59,"")</f>
        <v/>
      </c>
      <c r="S59" s="24" t="str">
        <f aca="false">IF(A59="","",IFERROR(MATCH(A59,Responses!$A$2:$A$1001,0),""))</f>
        <v/>
      </c>
    </row>
    <row r="60" customFormat="false" ht="15" hidden="false" customHeight="false" outlineLevel="0" collapsed="false">
      <c r="A60" s="27"/>
      <c r="B60" s="32" t="str">
        <f aca="false">IF($S60="","",INDEX(Responses!$B$2:$B$1001,$S60))</f>
        <v/>
      </c>
      <c r="C60" s="24" t="str">
        <f aca="false">IF($S60="","",INDEX(Responses!$E$2:$E$1001,$S60)&amp;"")</f>
        <v/>
      </c>
      <c r="D60" s="24" t="str">
        <f aca="false">IF($S60="","",INDEX(Responses!$G$2:$G$1001,$S60)&amp;"")</f>
        <v/>
      </c>
      <c r="E60" s="24" t="str">
        <f aca="false">IF($S60="","",INDEX(Responses!$J$2:$J$1001,$S60))</f>
        <v/>
      </c>
      <c r="F60" s="24" t="str">
        <f aca="false">IF($S60="","",MID(IF(AND(INDEX(Responses!$M$2:$M$1001,$S60)&lt;&gt;"",INDEX(Responses!$M$2:$M$1001,$S60)&lt;=2),", Booking/Admission","")&amp;IF(AND(INDEX(Responses!$N$2:$N$1001,$S60)&lt;&gt;"",INDEX(Responses!$N$2:$N$1001,$S60)&lt;=2),", Waiting time","")&amp;IF(AND(INDEX(Responses!$O$2:$O$1001,$S60)&lt;&gt;"",INDEX(Responses!$O$2:$O$1001,$S60)&lt;=2),", Doctor communication","")&amp;IF(AND(INDEX(Responses!$P$2:$P$1001,$S60)&lt;&gt;"",INDEX(Responses!$P$2:$P$1001,$S60)&lt;=2),", Time to ask questions","")&amp;IF(AND(INDEX(Responses!$Q$2:$Q$1001,$S60)&lt;&gt;"",INDEX(Responses!$Q$2:$Q$1001,$S60)&lt;=2),", Front desk and billing staff","")&amp;IF(AND(INDEX(Responses!$R$2:$R$1001,$S60)&lt;&gt;"",INDEX(Responses!$R$2:$R$1001,$S60)&lt;=2),", Billing clarity","")&amp;IF(AND(INDEX(Responses!$S$2:$S$1001,$S60)&lt;&gt;"",INDEX(Responses!$S$2:$S$1001,$S60)&lt;=2),", Cleanliness","")&amp;IF(AND(INDEX(Responses!$T$2:$T$1001,$S60)&lt;&gt;"",INDEX(Responses!$T$2:$T$1001,$S60)&lt;=2),", Nursing responsiveness","")&amp;IF(AND(INDEX(Responses!$U$2:$U$1001,$S60)&lt;&gt;"",INDEX(Responses!$U$2:$U$1001,$S60)&lt;=2),", Nursing courtesy","")&amp;IF(AND(INDEX(Responses!$V$2:$V$1001,$S60)&lt;&gt;"",INDEX(Responses!$V$2:$V$1001,$S60)&lt;=2),", Food","")&amp;IF(AND(INDEX(Responses!$W$2:$W$1001,$S60)&lt;&gt;"",INDEX(Responses!$W$2:$W$1001,$S60)&lt;=2),", Insurance/TPA","")&amp;IF(AND(INDEX(Responses!$X$2:$X$1001,$S60)&lt;&gt;"",INDEX(Responses!$X$2:$X$1001,$S60)&lt;=2),", Discharge process","")&amp;IF(AND(INDEX(Responses!$Y$2:$Y$1001,$S60)&lt;&gt;"",INDEX(Responses!$Y$2:$Y$1001,$S60)&lt;=2),", Discharge instructions",""),3,500))</f>
        <v/>
      </c>
      <c r="G60" s="24" t="str">
        <f aca="false">IF($S60="","",INDEX(Responses!$L$2:$L$1001,$S60)&amp;"")</f>
        <v/>
      </c>
      <c r="H60" s="27"/>
      <c r="I60" s="33"/>
      <c r="J60" s="34" t="str">
        <f aca="false">IF(OR(I60="",B60=""),"",ROUND((I60-B60)*24,1))</f>
        <v/>
      </c>
      <c r="K60" s="27"/>
      <c r="L60" s="27"/>
      <c r="M60" s="27"/>
      <c r="N60" s="35"/>
      <c r="O60" s="36" t="str">
        <f aca="false">IF(OR(N60="",B60=""),"",N60-B60)</f>
        <v/>
      </c>
      <c r="P60" s="24" t="str">
        <f aca="false">IF(J60="","",IF(AND(C60="IPD",J60&lt;=24),"Yes",IF(AND(C60&lt;&gt;"IPD",J60&lt;=48),"Yes","No")))</f>
        <v/>
      </c>
      <c r="Q60" s="24" t="str">
        <f aca="false">IF(B60="","",TEXT(B60,"yyyy-mm"))</f>
        <v/>
      </c>
      <c r="R60" s="34" t="str">
        <f aca="false">IF(AND(Q60='Monthly Summary'!$C$4,J60&lt;&gt;""),J60,"")</f>
        <v/>
      </c>
      <c r="S60" s="24" t="str">
        <f aca="false">IF(A60="","",IFERROR(MATCH(A60,Responses!$A$2:$A$1001,0),""))</f>
        <v/>
      </c>
    </row>
    <row r="61" customFormat="false" ht="15" hidden="false" customHeight="false" outlineLevel="0" collapsed="false">
      <c r="A61" s="27"/>
      <c r="B61" s="32" t="str">
        <f aca="false">IF($S61="","",INDEX(Responses!$B$2:$B$1001,$S61))</f>
        <v/>
      </c>
      <c r="C61" s="24" t="str">
        <f aca="false">IF($S61="","",INDEX(Responses!$E$2:$E$1001,$S61)&amp;"")</f>
        <v/>
      </c>
      <c r="D61" s="24" t="str">
        <f aca="false">IF($S61="","",INDEX(Responses!$G$2:$G$1001,$S61)&amp;"")</f>
        <v/>
      </c>
      <c r="E61" s="24" t="str">
        <f aca="false">IF($S61="","",INDEX(Responses!$J$2:$J$1001,$S61))</f>
        <v/>
      </c>
      <c r="F61" s="24" t="str">
        <f aca="false">IF($S61="","",MID(IF(AND(INDEX(Responses!$M$2:$M$1001,$S61)&lt;&gt;"",INDEX(Responses!$M$2:$M$1001,$S61)&lt;=2),", Booking/Admission","")&amp;IF(AND(INDEX(Responses!$N$2:$N$1001,$S61)&lt;&gt;"",INDEX(Responses!$N$2:$N$1001,$S61)&lt;=2),", Waiting time","")&amp;IF(AND(INDEX(Responses!$O$2:$O$1001,$S61)&lt;&gt;"",INDEX(Responses!$O$2:$O$1001,$S61)&lt;=2),", Doctor communication","")&amp;IF(AND(INDEX(Responses!$P$2:$P$1001,$S61)&lt;&gt;"",INDEX(Responses!$P$2:$P$1001,$S61)&lt;=2),", Time to ask questions","")&amp;IF(AND(INDEX(Responses!$Q$2:$Q$1001,$S61)&lt;&gt;"",INDEX(Responses!$Q$2:$Q$1001,$S61)&lt;=2),", Front desk and billing staff","")&amp;IF(AND(INDEX(Responses!$R$2:$R$1001,$S61)&lt;&gt;"",INDEX(Responses!$R$2:$R$1001,$S61)&lt;=2),", Billing clarity","")&amp;IF(AND(INDEX(Responses!$S$2:$S$1001,$S61)&lt;&gt;"",INDEX(Responses!$S$2:$S$1001,$S61)&lt;=2),", Cleanliness","")&amp;IF(AND(INDEX(Responses!$T$2:$T$1001,$S61)&lt;&gt;"",INDEX(Responses!$T$2:$T$1001,$S61)&lt;=2),", Nursing responsiveness","")&amp;IF(AND(INDEX(Responses!$U$2:$U$1001,$S61)&lt;&gt;"",INDEX(Responses!$U$2:$U$1001,$S61)&lt;=2),", Nursing courtesy","")&amp;IF(AND(INDEX(Responses!$V$2:$V$1001,$S61)&lt;&gt;"",INDEX(Responses!$V$2:$V$1001,$S61)&lt;=2),", Food","")&amp;IF(AND(INDEX(Responses!$W$2:$W$1001,$S61)&lt;&gt;"",INDEX(Responses!$W$2:$W$1001,$S61)&lt;=2),", Insurance/TPA","")&amp;IF(AND(INDEX(Responses!$X$2:$X$1001,$S61)&lt;&gt;"",INDEX(Responses!$X$2:$X$1001,$S61)&lt;=2),", Discharge process","")&amp;IF(AND(INDEX(Responses!$Y$2:$Y$1001,$S61)&lt;&gt;"",INDEX(Responses!$Y$2:$Y$1001,$S61)&lt;=2),", Discharge instructions",""),3,500))</f>
        <v/>
      </c>
      <c r="G61" s="24" t="str">
        <f aca="false">IF($S61="","",INDEX(Responses!$L$2:$L$1001,$S61)&amp;"")</f>
        <v/>
      </c>
      <c r="H61" s="27"/>
      <c r="I61" s="33"/>
      <c r="J61" s="34" t="str">
        <f aca="false">IF(OR(I61="",B61=""),"",ROUND((I61-B61)*24,1))</f>
        <v/>
      </c>
      <c r="K61" s="27"/>
      <c r="L61" s="27"/>
      <c r="M61" s="27"/>
      <c r="N61" s="35"/>
      <c r="O61" s="36" t="str">
        <f aca="false">IF(OR(N61="",B61=""),"",N61-B61)</f>
        <v/>
      </c>
      <c r="P61" s="24" t="str">
        <f aca="false">IF(J61="","",IF(AND(C61="IPD",J61&lt;=24),"Yes",IF(AND(C61&lt;&gt;"IPD",J61&lt;=48),"Yes","No")))</f>
        <v/>
      </c>
      <c r="Q61" s="24" t="str">
        <f aca="false">IF(B61="","",TEXT(B61,"yyyy-mm"))</f>
        <v/>
      </c>
      <c r="R61" s="34" t="str">
        <f aca="false">IF(AND(Q61='Monthly Summary'!$C$4,J61&lt;&gt;""),J61,"")</f>
        <v/>
      </c>
      <c r="S61" s="24" t="str">
        <f aca="false">IF(A61="","",IFERROR(MATCH(A61,Responses!$A$2:$A$1001,0),""))</f>
        <v/>
      </c>
    </row>
    <row r="62" customFormat="false" ht="15" hidden="false" customHeight="false" outlineLevel="0" collapsed="false">
      <c r="A62" s="27"/>
      <c r="B62" s="32" t="str">
        <f aca="false">IF($S62="","",INDEX(Responses!$B$2:$B$1001,$S62))</f>
        <v/>
      </c>
      <c r="C62" s="24" t="str">
        <f aca="false">IF($S62="","",INDEX(Responses!$E$2:$E$1001,$S62)&amp;"")</f>
        <v/>
      </c>
      <c r="D62" s="24" t="str">
        <f aca="false">IF($S62="","",INDEX(Responses!$G$2:$G$1001,$S62)&amp;"")</f>
        <v/>
      </c>
      <c r="E62" s="24" t="str">
        <f aca="false">IF($S62="","",INDEX(Responses!$J$2:$J$1001,$S62))</f>
        <v/>
      </c>
      <c r="F62" s="24" t="str">
        <f aca="false">IF($S62="","",MID(IF(AND(INDEX(Responses!$M$2:$M$1001,$S62)&lt;&gt;"",INDEX(Responses!$M$2:$M$1001,$S62)&lt;=2),", Booking/Admission","")&amp;IF(AND(INDEX(Responses!$N$2:$N$1001,$S62)&lt;&gt;"",INDEX(Responses!$N$2:$N$1001,$S62)&lt;=2),", Waiting time","")&amp;IF(AND(INDEX(Responses!$O$2:$O$1001,$S62)&lt;&gt;"",INDEX(Responses!$O$2:$O$1001,$S62)&lt;=2),", Doctor communication","")&amp;IF(AND(INDEX(Responses!$P$2:$P$1001,$S62)&lt;&gt;"",INDEX(Responses!$P$2:$P$1001,$S62)&lt;=2),", Time to ask questions","")&amp;IF(AND(INDEX(Responses!$Q$2:$Q$1001,$S62)&lt;&gt;"",INDEX(Responses!$Q$2:$Q$1001,$S62)&lt;=2),", Front desk and billing staff","")&amp;IF(AND(INDEX(Responses!$R$2:$R$1001,$S62)&lt;&gt;"",INDEX(Responses!$R$2:$R$1001,$S62)&lt;=2),", Billing clarity","")&amp;IF(AND(INDEX(Responses!$S$2:$S$1001,$S62)&lt;&gt;"",INDEX(Responses!$S$2:$S$1001,$S62)&lt;=2),", Cleanliness","")&amp;IF(AND(INDEX(Responses!$T$2:$T$1001,$S62)&lt;&gt;"",INDEX(Responses!$T$2:$T$1001,$S62)&lt;=2),", Nursing responsiveness","")&amp;IF(AND(INDEX(Responses!$U$2:$U$1001,$S62)&lt;&gt;"",INDEX(Responses!$U$2:$U$1001,$S62)&lt;=2),", Nursing courtesy","")&amp;IF(AND(INDEX(Responses!$V$2:$V$1001,$S62)&lt;&gt;"",INDEX(Responses!$V$2:$V$1001,$S62)&lt;=2),", Food","")&amp;IF(AND(INDEX(Responses!$W$2:$W$1001,$S62)&lt;&gt;"",INDEX(Responses!$W$2:$W$1001,$S62)&lt;=2),", Insurance/TPA","")&amp;IF(AND(INDEX(Responses!$X$2:$X$1001,$S62)&lt;&gt;"",INDEX(Responses!$X$2:$X$1001,$S62)&lt;=2),", Discharge process","")&amp;IF(AND(INDEX(Responses!$Y$2:$Y$1001,$S62)&lt;&gt;"",INDEX(Responses!$Y$2:$Y$1001,$S62)&lt;=2),", Discharge instructions",""),3,500))</f>
        <v/>
      </c>
      <c r="G62" s="24" t="str">
        <f aca="false">IF($S62="","",INDEX(Responses!$L$2:$L$1001,$S62)&amp;"")</f>
        <v/>
      </c>
      <c r="H62" s="27"/>
      <c r="I62" s="33"/>
      <c r="J62" s="34" t="str">
        <f aca="false">IF(OR(I62="",B62=""),"",ROUND((I62-B62)*24,1))</f>
        <v/>
      </c>
      <c r="K62" s="27"/>
      <c r="L62" s="27"/>
      <c r="M62" s="27"/>
      <c r="N62" s="35"/>
      <c r="O62" s="36" t="str">
        <f aca="false">IF(OR(N62="",B62=""),"",N62-B62)</f>
        <v/>
      </c>
      <c r="P62" s="24" t="str">
        <f aca="false">IF(J62="","",IF(AND(C62="IPD",J62&lt;=24),"Yes",IF(AND(C62&lt;&gt;"IPD",J62&lt;=48),"Yes","No")))</f>
        <v/>
      </c>
      <c r="Q62" s="24" t="str">
        <f aca="false">IF(B62="","",TEXT(B62,"yyyy-mm"))</f>
        <v/>
      </c>
      <c r="R62" s="34" t="str">
        <f aca="false">IF(AND(Q62='Monthly Summary'!$C$4,J62&lt;&gt;""),J62,"")</f>
        <v/>
      </c>
      <c r="S62" s="24" t="str">
        <f aca="false">IF(A62="","",IFERROR(MATCH(A62,Responses!$A$2:$A$1001,0),""))</f>
        <v/>
      </c>
    </row>
    <row r="63" customFormat="false" ht="15" hidden="false" customHeight="false" outlineLevel="0" collapsed="false">
      <c r="A63" s="27"/>
      <c r="B63" s="32" t="str">
        <f aca="false">IF($S63="","",INDEX(Responses!$B$2:$B$1001,$S63))</f>
        <v/>
      </c>
      <c r="C63" s="24" t="str">
        <f aca="false">IF($S63="","",INDEX(Responses!$E$2:$E$1001,$S63)&amp;"")</f>
        <v/>
      </c>
      <c r="D63" s="24" t="str">
        <f aca="false">IF($S63="","",INDEX(Responses!$G$2:$G$1001,$S63)&amp;"")</f>
        <v/>
      </c>
      <c r="E63" s="24" t="str">
        <f aca="false">IF($S63="","",INDEX(Responses!$J$2:$J$1001,$S63))</f>
        <v/>
      </c>
      <c r="F63" s="24" t="str">
        <f aca="false">IF($S63="","",MID(IF(AND(INDEX(Responses!$M$2:$M$1001,$S63)&lt;&gt;"",INDEX(Responses!$M$2:$M$1001,$S63)&lt;=2),", Booking/Admission","")&amp;IF(AND(INDEX(Responses!$N$2:$N$1001,$S63)&lt;&gt;"",INDEX(Responses!$N$2:$N$1001,$S63)&lt;=2),", Waiting time","")&amp;IF(AND(INDEX(Responses!$O$2:$O$1001,$S63)&lt;&gt;"",INDEX(Responses!$O$2:$O$1001,$S63)&lt;=2),", Doctor communication","")&amp;IF(AND(INDEX(Responses!$P$2:$P$1001,$S63)&lt;&gt;"",INDEX(Responses!$P$2:$P$1001,$S63)&lt;=2),", Time to ask questions","")&amp;IF(AND(INDEX(Responses!$Q$2:$Q$1001,$S63)&lt;&gt;"",INDEX(Responses!$Q$2:$Q$1001,$S63)&lt;=2),", Front desk and billing staff","")&amp;IF(AND(INDEX(Responses!$R$2:$R$1001,$S63)&lt;&gt;"",INDEX(Responses!$R$2:$R$1001,$S63)&lt;=2),", Billing clarity","")&amp;IF(AND(INDEX(Responses!$S$2:$S$1001,$S63)&lt;&gt;"",INDEX(Responses!$S$2:$S$1001,$S63)&lt;=2),", Cleanliness","")&amp;IF(AND(INDEX(Responses!$T$2:$T$1001,$S63)&lt;&gt;"",INDEX(Responses!$T$2:$T$1001,$S63)&lt;=2),", Nursing responsiveness","")&amp;IF(AND(INDEX(Responses!$U$2:$U$1001,$S63)&lt;&gt;"",INDEX(Responses!$U$2:$U$1001,$S63)&lt;=2),", Nursing courtesy","")&amp;IF(AND(INDEX(Responses!$V$2:$V$1001,$S63)&lt;&gt;"",INDEX(Responses!$V$2:$V$1001,$S63)&lt;=2),", Food","")&amp;IF(AND(INDEX(Responses!$W$2:$W$1001,$S63)&lt;&gt;"",INDEX(Responses!$W$2:$W$1001,$S63)&lt;=2),", Insurance/TPA","")&amp;IF(AND(INDEX(Responses!$X$2:$X$1001,$S63)&lt;&gt;"",INDEX(Responses!$X$2:$X$1001,$S63)&lt;=2),", Discharge process","")&amp;IF(AND(INDEX(Responses!$Y$2:$Y$1001,$S63)&lt;&gt;"",INDEX(Responses!$Y$2:$Y$1001,$S63)&lt;=2),", Discharge instructions",""),3,500))</f>
        <v/>
      </c>
      <c r="G63" s="24" t="str">
        <f aca="false">IF($S63="","",INDEX(Responses!$L$2:$L$1001,$S63)&amp;"")</f>
        <v/>
      </c>
      <c r="H63" s="27"/>
      <c r="I63" s="33"/>
      <c r="J63" s="34" t="str">
        <f aca="false">IF(OR(I63="",B63=""),"",ROUND((I63-B63)*24,1))</f>
        <v/>
      </c>
      <c r="K63" s="27"/>
      <c r="L63" s="27"/>
      <c r="M63" s="27"/>
      <c r="N63" s="35"/>
      <c r="O63" s="36" t="str">
        <f aca="false">IF(OR(N63="",B63=""),"",N63-B63)</f>
        <v/>
      </c>
      <c r="P63" s="24" t="str">
        <f aca="false">IF(J63="","",IF(AND(C63="IPD",J63&lt;=24),"Yes",IF(AND(C63&lt;&gt;"IPD",J63&lt;=48),"Yes","No")))</f>
        <v/>
      </c>
      <c r="Q63" s="24" t="str">
        <f aca="false">IF(B63="","",TEXT(B63,"yyyy-mm"))</f>
        <v/>
      </c>
      <c r="R63" s="34" t="str">
        <f aca="false">IF(AND(Q63='Monthly Summary'!$C$4,J63&lt;&gt;""),J63,"")</f>
        <v/>
      </c>
      <c r="S63" s="24" t="str">
        <f aca="false">IF(A63="","",IFERROR(MATCH(A63,Responses!$A$2:$A$1001,0),""))</f>
        <v/>
      </c>
    </row>
    <row r="64" customFormat="false" ht="15" hidden="false" customHeight="false" outlineLevel="0" collapsed="false">
      <c r="A64" s="27"/>
      <c r="B64" s="32" t="str">
        <f aca="false">IF($S64="","",INDEX(Responses!$B$2:$B$1001,$S64))</f>
        <v/>
      </c>
      <c r="C64" s="24" t="str">
        <f aca="false">IF($S64="","",INDEX(Responses!$E$2:$E$1001,$S64)&amp;"")</f>
        <v/>
      </c>
      <c r="D64" s="24" t="str">
        <f aca="false">IF($S64="","",INDEX(Responses!$G$2:$G$1001,$S64)&amp;"")</f>
        <v/>
      </c>
      <c r="E64" s="24" t="str">
        <f aca="false">IF($S64="","",INDEX(Responses!$J$2:$J$1001,$S64))</f>
        <v/>
      </c>
      <c r="F64" s="24" t="str">
        <f aca="false">IF($S64="","",MID(IF(AND(INDEX(Responses!$M$2:$M$1001,$S64)&lt;&gt;"",INDEX(Responses!$M$2:$M$1001,$S64)&lt;=2),", Booking/Admission","")&amp;IF(AND(INDEX(Responses!$N$2:$N$1001,$S64)&lt;&gt;"",INDEX(Responses!$N$2:$N$1001,$S64)&lt;=2),", Waiting time","")&amp;IF(AND(INDEX(Responses!$O$2:$O$1001,$S64)&lt;&gt;"",INDEX(Responses!$O$2:$O$1001,$S64)&lt;=2),", Doctor communication","")&amp;IF(AND(INDEX(Responses!$P$2:$P$1001,$S64)&lt;&gt;"",INDEX(Responses!$P$2:$P$1001,$S64)&lt;=2),", Time to ask questions","")&amp;IF(AND(INDEX(Responses!$Q$2:$Q$1001,$S64)&lt;&gt;"",INDEX(Responses!$Q$2:$Q$1001,$S64)&lt;=2),", Front desk and billing staff","")&amp;IF(AND(INDEX(Responses!$R$2:$R$1001,$S64)&lt;&gt;"",INDEX(Responses!$R$2:$R$1001,$S64)&lt;=2),", Billing clarity","")&amp;IF(AND(INDEX(Responses!$S$2:$S$1001,$S64)&lt;&gt;"",INDEX(Responses!$S$2:$S$1001,$S64)&lt;=2),", Cleanliness","")&amp;IF(AND(INDEX(Responses!$T$2:$T$1001,$S64)&lt;&gt;"",INDEX(Responses!$T$2:$T$1001,$S64)&lt;=2),", Nursing responsiveness","")&amp;IF(AND(INDEX(Responses!$U$2:$U$1001,$S64)&lt;&gt;"",INDEX(Responses!$U$2:$U$1001,$S64)&lt;=2),", Nursing courtesy","")&amp;IF(AND(INDEX(Responses!$V$2:$V$1001,$S64)&lt;&gt;"",INDEX(Responses!$V$2:$V$1001,$S64)&lt;=2),", Food","")&amp;IF(AND(INDEX(Responses!$W$2:$W$1001,$S64)&lt;&gt;"",INDEX(Responses!$W$2:$W$1001,$S64)&lt;=2),", Insurance/TPA","")&amp;IF(AND(INDEX(Responses!$X$2:$X$1001,$S64)&lt;&gt;"",INDEX(Responses!$X$2:$X$1001,$S64)&lt;=2),", Discharge process","")&amp;IF(AND(INDEX(Responses!$Y$2:$Y$1001,$S64)&lt;&gt;"",INDEX(Responses!$Y$2:$Y$1001,$S64)&lt;=2),", Discharge instructions",""),3,500))</f>
        <v/>
      </c>
      <c r="G64" s="24" t="str">
        <f aca="false">IF($S64="","",INDEX(Responses!$L$2:$L$1001,$S64)&amp;"")</f>
        <v/>
      </c>
      <c r="H64" s="27"/>
      <c r="I64" s="33"/>
      <c r="J64" s="34" t="str">
        <f aca="false">IF(OR(I64="",B64=""),"",ROUND((I64-B64)*24,1))</f>
        <v/>
      </c>
      <c r="K64" s="27"/>
      <c r="L64" s="27"/>
      <c r="M64" s="27"/>
      <c r="N64" s="35"/>
      <c r="O64" s="36" t="str">
        <f aca="false">IF(OR(N64="",B64=""),"",N64-B64)</f>
        <v/>
      </c>
      <c r="P64" s="24" t="str">
        <f aca="false">IF(J64="","",IF(AND(C64="IPD",J64&lt;=24),"Yes",IF(AND(C64&lt;&gt;"IPD",J64&lt;=48),"Yes","No")))</f>
        <v/>
      </c>
      <c r="Q64" s="24" t="str">
        <f aca="false">IF(B64="","",TEXT(B64,"yyyy-mm"))</f>
        <v/>
      </c>
      <c r="R64" s="34" t="str">
        <f aca="false">IF(AND(Q64='Monthly Summary'!$C$4,J64&lt;&gt;""),J64,"")</f>
        <v/>
      </c>
      <c r="S64" s="24" t="str">
        <f aca="false">IF(A64="","",IFERROR(MATCH(A64,Responses!$A$2:$A$1001,0),""))</f>
        <v/>
      </c>
    </row>
    <row r="65" customFormat="false" ht="15" hidden="false" customHeight="false" outlineLevel="0" collapsed="false">
      <c r="A65" s="27"/>
      <c r="B65" s="32" t="str">
        <f aca="false">IF($S65="","",INDEX(Responses!$B$2:$B$1001,$S65))</f>
        <v/>
      </c>
      <c r="C65" s="24" t="str">
        <f aca="false">IF($S65="","",INDEX(Responses!$E$2:$E$1001,$S65)&amp;"")</f>
        <v/>
      </c>
      <c r="D65" s="24" t="str">
        <f aca="false">IF($S65="","",INDEX(Responses!$G$2:$G$1001,$S65)&amp;"")</f>
        <v/>
      </c>
      <c r="E65" s="24" t="str">
        <f aca="false">IF($S65="","",INDEX(Responses!$J$2:$J$1001,$S65))</f>
        <v/>
      </c>
      <c r="F65" s="24" t="str">
        <f aca="false">IF($S65="","",MID(IF(AND(INDEX(Responses!$M$2:$M$1001,$S65)&lt;&gt;"",INDEX(Responses!$M$2:$M$1001,$S65)&lt;=2),", Booking/Admission","")&amp;IF(AND(INDEX(Responses!$N$2:$N$1001,$S65)&lt;&gt;"",INDEX(Responses!$N$2:$N$1001,$S65)&lt;=2),", Waiting time","")&amp;IF(AND(INDEX(Responses!$O$2:$O$1001,$S65)&lt;&gt;"",INDEX(Responses!$O$2:$O$1001,$S65)&lt;=2),", Doctor communication","")&amp;IF(AND(INDEX(Responses!$P$2:$P$1001,$S65)&lt;&gt;"",INDEX(Responses!$P$2:$P$1001,$S65)&lt;=2),", Time to ask questions","")&amp;IF(AND(INDEX(Responses!$Q$2:$Q$1001,$S65)&lt;&gt;"",INDEX(Responses!$Q$2:$Q$1001,$S65)&lt;=2),", Front desk and billing staff","")&amp;IF(AND(INDEX(Responses!$R$2:$R$1001,$S65)&lt;&gt;"",INDEX(Responses!$R$2:$R$1001,$S65)&lt;=2),", Billing clarity","")&amp;IF(AND(INDEX(Responses!$S$2:$S$1001,$S65)&lt;&gt;"",INDEX(Responses!$S$2:$S$1001,$S65)&lt;=2),", Cleanliness","")&amp;IF(AND(INDEX(Responses!$T$2:$T$1001,$S65)&lt;&gt;"",INDEX(Responses!$T$2:$T$1001,$S65)&lt;=2),", Nursing responsiveness","")&amp;IF(AND(INDEX(Responses!$U$2:$U$1001,$S65)&lt;&gt;"",INDEX(Responses!$U$2:$U$1001,$S65)&lt;=2),", Nursing courtesy","")&amp;IF(AND(INDEX(Responses!$V$2:$V$1001,$S65)&lt;&gt;"",INDEX(Responses!$V$2:$V$1001,$S65)&lt;=2),", Food","")&amp;IF(AND(INDEX(Responses!$W$2:$W$1001,$S65)&lt;&gt;"",INDEX(Responses!$W$2:$W$1001,$S65)&lt;=2),", Insurance/TPA","")&amp;IF(AND(INDEX(Responses!$X$2:$X$1001,$S65)&lt;&gt;"",INDEX(Responses!$X$2:$X$1001,$S65)&lt;=2),", Discharge process","")&amp;IF(AND(INDEX(Responses!$Y$2:$Y$1001,$S65)&lt;&gt;"",INDEX(Responses!$Y$2:$Y$1001,$S65)&lt;=2),", Discharge instructions",""),3,500))</f>
        <v/>
      </c>
      <c r="G65" s="24" t="str">
        <f aca="false">IF($S65="","",INDEX(Responses!$L$2:$L$1001,$S65)&amp;"")</f>
        <v/>
      </c>
      <c r="H65" s="27"/>
      <c r="I65" s="33"/>
      <c r="J65" s="34" t="str">
        <f aca="false">IF(OR(I65="",B65=""),"",ROUND((I65-B65)*24,1))</f>
        <v/>
      </c>
      <c r="K65" s="27"/>
      <c r="L65" s="27"/>
      <c r="M65" s="27"/>
      <c r="N65" s="35"/>
      <c r="O65" s="36" t="str">
        <f aca="false">IF(OR(N65="",B65=""),"",N65-B65)</f>
        <v/>
      </c>
      <c r="P65" s="24" t="str">
        <f aca="false">IF(J65="","",IF(AND(C65="IPD",J65&lt;=24),"Yes",IF(AND(C65&lt;&gt;"IPD",J65&lt;=48),"Yes","No")))</f>
        <v/>
      </c>
      <c r="Q65" s="24" t="str">
        <f aca="false">IF(B65="","",TEXT(B65,"yyyy-mm"))</f>
        <v/>
      </c>
      <c r="R65" s="34" t="str">
        <f aca="false">IF(AND(Q65='Monthly Summary'!$C$4,J65&lt;&gt;""),J65,"")</f>
        <v/>
      </c>
      <c r="S65" s="24" t="str">
        <f aca="false">IF(A65="","",IFERROR(MATCH(A65,Responses!$A$2:$A$1001,0),""))</f>
        <v/>
      </c>
    </row>
    <row r="66" customFormat="false" ht="15" hidden="false" customHeight="false" outlineLevel="0" collapsed="false">
      <c r="A66" s="27"/>
      <c r="B66" s="32" t="str">
        <f aca="false">IF($S66="","",INDEX(Responses!$B$2:$B$1001,$S66))</f>
        <v/>
      </c>
      <c r="C66" s="24" t="str">
        <f aca="false">IF($S66="","",INDEX(Responses!$E$2:$E$1001,$S66)&amp;"")</f>
        <v/>
      </c>
      <c r="D66" s="24" t="str">
        <f aca="false">IF($S66="","",INDEX(Responses!$G$2:$G$1001,$S66)&amp;"")</f>
        <v/>
      </c>
      <c r="E66" s="24" t="str">
        <f aca="false">IF($S66="","",INDEX(Responses!$J$2:$J$1001,$S66))</f>
        <v/>
      </c>
      <c r="F66" s="24" t="str">
        <f aca="false">IF($S66="","",MID(IF(AND(INDEX(Responses!$M$2:$M$1001,$S66)&lt;&gt;"",INDEX(Responses!$M$2:$M$1001,$S66)&lt;=2),", Booking/Admission","")&amp;IF(AND(INDEX(Responses!$N$2:$N$1001,$S66)&lt;&gt;"",INDEX(Responses!$N$2:$N$1001,$S66)&lt;=2),", Waiting time","")&amp;IF(AND(INDEX(Responses!$O$2:$O$1001,$S66)&lt;&gt;"",INDEX(Responses!$O$2:$O$1001,$S66)&lt;=2),", Doctor communication","")&amp;IF(AND(INDEX(Responses!$P$2:$P$1001,$S66)&lt;&gt;"",INDEX(Responses!$P$2:$P$1001,$S66)&lt;=2),", Time to ask questions","")&amp;IF(AND(INDEX(Responses!$Q$2:$Q$1001,$S66)&lt;&gt;"",INDEX(Responses!$Q$2:$Q$1001,$S66)&lt;=2),", Front desk and billing staff","")&amp;IF(AND(INDEX(Responses!$R$2:$R$1001,$S66)&lt;&gt;"",INDEX(Responses!$R$2:$R$1001,$S66)&lt;=2),", Billing clarity","")&amp;IF(AND(INDEX(Responses!$S$2:$S$1001,$S66)&lt;&gt;"",INDEX(Responses!$S$2:$S$1001,$S66)&lt;=2),", Cleanliness","")&amp;IF(AND(INDEX(Responses!$T$2:$T$1001,$S66)&lt;&gt;"",INDEX(Responses!$T$2:$T$1001,$S66)&lt;=2),", Nursing responsiveness","")&amp;IF(AND(INDEX(Responses!$U$2:$U$1001,$S66)&lt;&gt;"",INDEX(Responses!$U$2:$U$1001,$S66)&lt;=2),", Nursing courtesy","")&amp;IF(AND(INDEX(Responses!$V$2:$V$1001,$S66)&lt;&gt;"",INDEX(Responses!$V$2:$V$1001,$S66)&lt;=2),", Food","")&amp;IF(AND(INDEX(Responses!$W$2:$W$1001,$S66)&lt;&gt;"",INDEX(Responses!$W$2:$W$1001,$S66)&lt;=2),", Insurance/TPA","")&amp;IF(AND(INDEX(Responses!$X$2:$X$1001,$S66)&lt;&gt;"",INDEX(Responses!$X$2:$X$1001,$S66)&lt;=2),", Discharge process","")&amp;IF(AND(INDEX(Responses!$Y$2:$Y$1001,$S66)&lt;&gt;"",INDEX(Responses!$Y$2:$Y$1001,$S66)&lt;=2),", Discharge instructions",""),3,500))</f>
        <v/>
      </c>
      <c r="G66" s="24" t="str">
        <f aca="false">IF($S66="","",INDEX(Responses!$L$2:$L$1001,$S66)&amp;"")</f>
        <v/>
      </c>
      <c r="H66" s="27"/>
      <c r="I66" s="33"/>
      <c r="J66" s="34" t="str">
        <f aca="false">IF(OR(I66="",B66=""),"",ROUND((I66-B66)*24,1))</f>
        <v/>
      </c>
      <c r="K66" s="27"/>
      <c r="L66" s="27"/>
      <c r="M66" s="27"/>
      <c r="N66" s="35"/>
      <c r="O66" s="36" t="str">
        <f aca="false">IF(OR(N66="",B66=""),"",N66-B66)</f>
        <v/>
      </c>
      <c r="P66" s="24" t="str">
        <f aca="false">IF(J66="","",IF(AND(C66="IPD",J66&lt;=24),"Yes",IF(AND(C66&lt;&gt;"IPD",J66&lt;=48),"Yes","No")))</f>
        <v/>
      </c>
      <c r="Q66" s="24" t="str">
        <f aca="false">IF(B66="","",TEXT(B66,"yyyy-mm"))</f>
        <v/>
      </c>
      <c r="R66" s="34" t="str">
        <f aca="false">IF(AND(Q66='Monthly Summary'!$C$4,J66&lt;&gt;""),J66,"")</f>
        <v/>
      </c>
      <c r="S66" s="24" t="str">
        <f aca="false">IF(A66="","",IFERROR(MATCH(A66,Responses!$A$2:$A$1001,0),""))</f>
        <v/>
      </c>
    </row>
    <row r="67" customFormat="false" ht="15" hidden="false" customHeight="false" outlineLevel="0" collapsed="false">
      <c r="A67" s="27"/>
      <c r="B67" s="32" t="str">
        <f aca="false">IF($S67="","",INDEX(Responses!$B$2:$B$1001,$S67))</f>
        <v/>
      </c>
      <c r="C67" s="24" t="str">
        <f aca="false">IF($S67="","",INDEX(Responses!$E$2:$E$1001,$S67)&amp;"")</f>
        <v/>
      </c>
      <c r="D67" s="24" t="str">
        <f aca="false">IF($S67="","",INDEX(Responses!$G$2:$G$1001,$S67)&amp;"")</f>
        <v/>
      </c>
      <c r="E67" s="24" t="str">
        <f aca="false">IF($S67="","",INDEX(Responses!$J$2:$J$1001,$S67))</f>
        <v/>
      </c>
      <c r="F67" s="24" t="str">
        <f aca="false">IF($S67="","",MID(IF(AND(INDEX(Responses!$M$2:$M$1001,$S67)&lt;&gt;"",INDEX(Responses!$M$2:$M$1001,$S67)&lt;=2),", Booking/Admission","")&amp;IF(AND(INDEX(Responses!$N$2:$N$1001,$S67)&lt;&gt;"",INDEX(Responses!$N$2:$N$1001,$S67)&lt;=2),", Waiting time","")&amp;IF(AND(INDEX(Responses!$O$2:$O$1001,$S67)&lt;&gt;"",INDEX(Responses!$O$2:$O$1001,$S67)&lt;=2),", Doctor communication","")&amp;IF(AND(INDEX(Responses!$P$2:$P$1001,$S67)&lt;&gt;"",INDEX(Responses!$P$2:$P$1001,$S67)&lt;=2),", Time to ask questions","")&amp;IF(AND(INDEX(Responses!$Q$2:$Q$1001,$S67)&lt;&gt;"",INDEX(Responses!$Q$2:$Q$1001,$S67)&lt;=2),", Front desk and billing staff","")&amp;IF(AND(INDEX(Responses!$R$2:$R$1001,$S67)&lt;&gt;"",INDEX(Responses!$R$2:$R$1001,$S67)&lt;=2),", Billing clarity","")&amp;IF(AND(INDEX(Responses!$S$2:$S$1001,$S67)&lt;&gt;"",INDEX(Responses!$S$2:$S$1001,$S67)&lt;=2),", Cleanliness","")&amp;IF(AND(INDEX(Responses!$T$2:$T$1001,$S67)&lt;&gt;"",INDEX(Responses!$T$2:$T$1001,$S67)&lt;=2),", Nursing responsiveness","")&amp;IF(AND(INDEX(Responses!$U$2:$U$1001,$S67)&lt;&gt;"",INDEX(Responses!$U$2:$U$1001,$S67)&lt;=2),", Nursing courtesy","")&amp;IF(AND(INDEX(Responses!$V$2:$V$1001,$S67)&lt;&gt;"",INDEX(Responses!$V$2:$V$1001,$S67)&lt;=2),", Food","")&amp;IF(AND(INDEX(Responses!$W$2:$W$1001,$S67)&lt;&gt;"",INDEX(Responses!$W$2:$W$1001,$S67)&lt;=2),", Insurance/TPA","")&amp;IF(AND(INDEX(Responses!$X$2:$X$1001,$S67)&lt;&gt;"",INDEX(Responses!$X$2:$X$1001,$S67)&lt;=2),", Discharge process","")&amp;IF(AND(INDEX(Responses!$Y$2:$Y$1001,$S67)&lt;&gt;"",INDEX(Responses!$Y$2:$Y$1001,$S67)&lt;=2),", Discharge instructions",""),3,500))</f>
        <v/>
      </c>
      <c r="G67" s="24" t="str">
        <f aca="false">IF($S67="","",INDEX(Responses!$L$2:$L$1001,$S67)&amp;"")</f>
        <v/>
      </c>
      <c r="H67" s="27"/>
      <c r="I67" s="33"/>
      <c r="J67" s="34" t="str">
        <f aca="false">IF(OR(I67="",B67=""),"",ROUND((I67-B67)*24,1))</f>
        <v/>
      </c>
      <c r="K67" s="27"/>
      <c r="L67" s="27"/>
      <c r="M67" s="27"/>
      <c r="N67" s="35"/>
      <c r="O67" s="36" t="str">
        <f aca="false">IF(OR(N67="",B67=""),"",N67-B67)</f>
        <v/>
      </c>
      <c r="P67" s="24" t="str">
        <f aca="false">IF(J67="","",IF(AND(C67="IPD",J67&lt;=24),"Yes",IF(AND(C67&lt;&gt;"IPD",J67&lt;=48),"Yes","No")))</f>
        <v/>
      </c>
      <c r="Q67" s="24" t="str">
        <f aca="false">IF(B67="","",TEXT(B67,"yyyy-mm"))</f>
        <v/>
      </c>
      <c r="R67" s="34" t="str">
        <f aca="false">IF(AND(Q67='Monthly Summary'!$C$4,J67&lt;&gt;""),J67,"")</f>
        <v/>
      </c>
      <c r="S67" s="24" t="str">
        <f aca="false">IF(A67="","",IFERROR(MATCH(A67,Responses!$A$2:$A$1001,0),""))</f>
        <v/>
      </c>
    </row>
    <row r="68" customFormat="false" ht="15" hidden="false" customHeight="false" outlineLevel="0" collapsed="false">
      <c r="A68" s="27"/>
      <c r="B68" s="32" t="str">
        <f aca="false">IF($S68="","",INDEX(Responses!$B$2:$B$1001,$S68))</f>
        <v/>
      </c>
      <c r="C68" s="24" t="str">
        <f aca="false">IF($S68="","",INDEX(Responses!$E$2:$E$1001,$S68)&amp;"")</f>
        <v/>
      </c>
      <c r="D68" s="24" t="str">
        <f aca="false">IF($S68="","",INDEX(Responses!$G$2:$G$1001,$S68)&amp;"")</f>
        <v/>
      </c>
      <c r="E68" s="24" t="str">
        <f aca="false">IF($S68="","",INDEX(Responses!$J$2:$J$1001,$S68))</f>
        <v/>
      </c>
      <c r="F68" s="24" t="str">
        <f aca="false">IF($S68="","",MID(IF(AND(INDEX(Responses!$M$2:$M$1001,$S68)&lt;&gt;"",INDEX(Responses!$M$2:$M$1001,$S68)&lt;=2),", Booking/Admission","")&amp;IF(AND(INDEX(Responses!$N$2:$N$1001,$S68)&lt;&gt;"",INDEX(Responses!$N$2:$N$1001,$S68)&lt;=2),", Waiting time","")&amp;IF(AND(INDEX(Responses!$O$2:$O$1001,$S68)&lt;&gt;"",INDEX(Responses!$O$2:$O$1001,$S68)&lt;=2),", Doctor communication","")&amp;IF(AND(INDEX(Responses!$P$2:$P$1001,$S68)&lt;&gt;"",INDEX(Responses!$P$2:$P$1001,$S68)&lt;=2),", Time to ask questions","")&amp;IF(AND(INDEX(Responses!$Q$2:$Q$1001,$S68)&lt;&gt;"",INDEX(Responses!$Q$2:$Q$1001,$S68)&lt;=2),", Front desk and billing staff","")&amp;IF(AND(INDEX(Responses!$R$2:$R$1001,$S68)&lt;&gt;"",INDEX(Responses!$R$2:$R$1001,$S68)&lt;=2),", Billing clarity","")&amp;IF(AND(INDEX(Responses!$S$2:$S$1001,$S68)&lt;&gt;"",INDEX(Responses!$S$2:$S$1001,$S68)&lt;=2),", Cleanliness","")&amp;IF(AND(INDEX(Responses!$T$2:$T$1001,$S68)&lt;&gt;"",INDEX(Responses!$T$2:$T$1001,$S68)&lt;=2),", Nursing responsiveness","")&amp;IF(AND(INDEX(Responses!$U$2:$U$1001,$S68)&lt;&gt;"",INDEX(Responses!$U$2:$U$1001,$S68)&lt;=2),", Nursing courtesy","")&amp;IF(AND(INDEX(Responses!$V$2:$V$1001,$S68)&lt;&gt;"",INDEX(Responses!$V$2:$V$1001,$S68)&lt;=2),", Food","")&amp;IF(AND(INDEX(Responses!$W$2:$W$1001,$S68)&lt;&gt;"",INDEX(Responses!$W$2:$W$1001,$S68)&lt;=2),", Insurance/TPA","")&amp;IF(AND(INDEX(Responses!$X$2:$X$1001,$S68)&lt;&gt;"",INDEX(Responses!$X$2:$X$1001,$S68)&lt;=2),", Discharge process","")&amp;IF(AND(INDEX(Responses!$Y$2:$Y$1001,$S68)&lt;&gt;"",INDEX(Responses!$Y$2:$Y$1001,$S68)&lt;=2),", Discharge instructions",""),3,500))</f>
        <v/>
      </c>
      <c r="G68" s="24" t="str">
        <f aca="false">IF($S68="","",INDEX(Responses!$L$2:$L$1001,$S68)&amp;"")</f>
        <v/>
      </c>
      <c r="H68" s="27"/>
      <c r="I68" s="33"/>
      <c r="J68" s="34" t="str">
        <f aca="false">IF(OR(I68="",B68=""),"",ROUND((I68-B68)*24,1))</f>
        <v/>
      </c>
      <c r="K68" s="27"/>
      <c r="L68" s="27"/>
      <c r="M68" s="27"/>
      <c r="N68" s="35"/>
      <c r="O68" s="36" t="str">
        <f aca="false">IF(OR(N68="",B68=""),"",N68-B68)</f>
        <v/>
      </c>
      <c r="P68" s="24" t="str">
        <f aca="false">IF(J68="","",IF(AND(C68="IPD",J68&lt;=24),"Yes",IF(AND(C68&lt;&gt;"IPD",J68&lt;=48),"Yes","No")))</f>
        <v/>
      </c>
      <c r="Q68" s="24" t="str">
        <f aca="false">IF(B68="","",TEXT(B68,"yyyy-mm"))</f>
        <v/>
      </c>
      <c r="R68" s="34" t="str">
        <f aca="false">IF(AND(Q68='Monthly Summary'!$C$4,J68&lt;&gt;""),J68,"")</f>
        <v/>
      </c>
      <c r="S68" s="24" t="str">
        <f aca="false">IF(A68="","",IFERROR(MATCH(A68,Responses!$A$2:$A$1001,0),""))</f>
        <v/>
      </c>
    </row>
    <row r="69" customFormat="false" ht="15" hidden="false" customHeight="false" outlineLevel="0" collapsed="false">
      <c r="A69" s="27"/>
      <c r="B69" s="32" t="str">
        <f aca="false">IF($S69="","",INDEX(Responses!$B$2:$B$1001,$S69))</f>
        <v/>
      </c>
      <c r="C69" s="24" t="str">
        <f aca="false">IF($S69="","",INDEX(Responses!$E$2:$E$1001,$S69)&amp;"")</f>
        <v/>
      </c>
      <c r="D69" s="24" t="str">
        <f aca="false">IF($S69="","",INDEX(Responses!$G$2:$G$1001,$S69)&amp;"")</f>
        <v/>
      </c>
      <c r="E69" s="24" t="str">
        <f aca="false">IF($S69="","",INDEX(Responses!$J$2:$J$1001,$S69))</f>
        <v/>
      </c>
      <c r="F69" s="24" t="str">
        <f aca="false">IF($S69="","",MID(IF(AND(INDEX(Responses!$M$2:$M$1001,$S69)&lt;&gt;"",INDEX(Responses!$M$2:$M$1001,$S69)&lt;=2),", Booking/Admission","")&amp;IF(AND(INDEX(Responses!$N$2:$N$1001,$S69)&lt;&gt;"",INDEX(Responses!$N$2:$N$1001,$S69)&lt;=2),", Waiting time","")&amp;IF(AND(INDEX(Responses!$O$2:$O$1001,$S69)&lt;&gt;"",INDEX(Responses!$O$2:$O$1001,$S69)&lt;=2),", Doctor communication","")&amp;IF(AND(INDEX(Responses!$P$2:$P$1001,$S69)&lt;&gt;"",INDEX(Responses!$P$2:$P$1001,$S69)&lt;=2),", Time to ask questions","")&amp;IF(AND(INDEX(Responses!$Q$2:$Q$1001,$S69)&lt;&gt;"",INDEX(Responses!$Q$2:$Q$1001,$S69)&lt;=2),", Front desk and billing staff","")&amp;IF(AND(INDEX(Responses!$R$2:$R$1001,$S69)&lt;&gt;"",INDEX(Responses!$R$2:$R$1001,$S69)&lt;=2),", Billing clarity","")&amp;IF(AND(INDEX(Responses!$S$2:$S$1001,$S69)&lt;&gt;"",INDEX(Responses!$S$2:$S$1001,$S69)&lt;=2),", Cleanliness","")&amp;IF(AND(INDEX(Responses!$T$2:$T$1001,$S69)&lt;&gt;"",INDEX(Responses!$T$2:$T$1001,$S69)&lt;=2),", Nursing responsiveness","")&amp;IF(AND(INDEX(Responses!$U$2:$U$1001,$S69)&lt;&gt;"",INDEX(Responses!$U$2:$U$1001,$S69)&lt;=2),", Nursing courtesy","")&amp;IF(AND(INDEX(Responses!$V$2:$V$1001,$S69)&lt;&gt;"",INDEX(Responses!$V$2:$V$1001,$S69)&lt;=2),", Food","")&amp;IF(AND(INDEX(Responses!$W$2:$W$1001,$S69)&lt;&gt;"",INDEX(Responses!$W$2:$W$1001,$S69)&lt;=2),", Insurance/TPA","")&amp;IF(AND(INDEX(Responses!$X$2:$X$1001,$S69)&lt;&gt;"",INDEX(Responses!$X$2:$X$1001,$S69)&lt;=2),", Discharge process","")&amp;IF(AND(INDEX(Responses!$Y$2:$Y$1001,$S69)&lt;&gt;"",INDEX(Responses!$Y$2:$Y$1001,$S69)&lt;=2),", Discharge instructions",""),3,500))</f>
        <v/>
      </c>
      <c r="G69" s="24" t="str">
        <f aca="false">IF($S69="","",INDEX(Responses!$L$2:$L$1001,$S69)&amp;"")</f>
        <v/>
      </c>
      <c r="H69" s="27"/>
      <c r="I69" s="33"/>
      <c r="J69" s="34" t="str">
        <f aca="false">IF(OR(I69="",B69=""),"",ROUND((I69-B69)*24,1))</f>
        <v/>
      </c>
      <c r="K69" s="27"/>
      <c r="L69" s="27"/>
      <c r="M69" s="27"/>
      <c r="N69" s="35"/>
      <c r="O69" s="36" t="str">
        <f aca="false">IF(OR(N69="",B69=""),"",N69-B69)</f>
        <v/>
      </c>
      <c r="P69" s="24" t="str">
        <f aca="false">IF(J69="","",IF(AND(C69="IPD",J69&lt;=24),"Yes",IF(AND(C69&lt;&gt;"IPD",J69&lt;=48),"Yes","No")))</f>
        <v/>
      </c>
      <c r="Q69" s="24" t="str">
        <f aca="false">IF(B69="","",TEXT(B69,"yyyy-mm"))</f>
        <v/>
      </c>
      <c r="R69" s="34" t="str">
        <f aca="false">IF(AND(Q69='Monthly Summary'!$C$4,J69&lt;&gt;""),J69,"")</f>
        <v/>
      </c>
      <c r="S69" s="24" t="str">
        <f aca="false">IF(A69="","",IFERROR(MATCH(A69,Responses!$A$2:$A$1001,0),""))</f>
        <v/>
      </c>
    </row>
    <row r="70" customFormat="false" ht="15" hidden="false" customHeight="false" outlineLevel="0" collapsed="false">
      <c r="A70" s="27"/>
      <c r="B70" s="32" t="str">
        <f aca="false">IF($S70="","",INDEX(Responses!$B$2:$B$1001,$S70))</f>
        <v/>
      </c>
      <c r="C70" s="24" t="str">
        <f aca="false">IF($S70="","",INDEX(Responses!$E$2:$E$1001,$S70)&amp;"")</f>
        <v/>
      </c>
      <c r="D70" s="24" t="str">
        <f aca="false">IF($S70="","",INDEX(Responses!$G$2:$G$1001,$S70)&amp;"")</f>
        <v/>
      </c>
      <c r="E70" s="24" t="str">
        <f aca="false">IF($S70="","",INDEX(Responses!$J$2:$J$1001,$S70))</f>
        <v/>
      </c>
      <c r="F70" s="24" t="str">
        <f aca="false">IF($S70="","",MID(IF(AND(INDEX(Responses!$M$2:$M$1001,$S70)&lt;&gt;"",INDEX(Responses!$M$2:$M$1001,$S70)&lt;=2),", Booking/Admission","")&amp;IF(AND(INDEX(Responses!$N$2:$N$1001,$S70)&lt;&gt;"",INDEX(Responses!$N$2:$N$1001,$S70)&lt;=2),", Waiting time","")&amp;IF(AND(INDEX(Responses!$O$2:$O$1001,$S70)&lt;&gt;"",INDEX(Responses!$O$2:$O$1001,$S70)&lt;=2),", Doctor communication","")&amp;IF(AND(INDEX(Responses!$P$2:$P$1001,$S70)&lt;&gt;"",INDEX(Responses!$P$2:$P$1001,$S70)&lt;=2),", Time to ask questions","")&amp;IF(AND(INDEX(Responses!$Q$2:$Q$1001,$S70)&lt;&gt;"",INDEX(Responses!$Q$2:$Q$1001,$S70)&lt;=2),", Front desk and billing staff","")&amp;IF(AND(INDEX(Responses!$R$2:$R$1001,$S70)&lt;&gt;"",INDEX(Responses!$R$2:$R$1001,$S70)&lt;=2),", Billing clarity","")&amp;IF(AND(INDEX(Responses!$S$2:$S$1001,$S70)&lt;&gt;"",INDEX(Responses!$S$2:$S$1001,$S70)&lt;=2),", Cleanliness","")&amp;IF(AND(INDEX(Responses!$T$2:$T$1001,$S70)&lt;&gt;"",INDEX(Responses!$T$2:$T$1001,$S70)&lt;=2),", Nursing responsiveness","")&amp;IF(AND(INDEX(Responses!$U$2:$U$1001,$S70)&lt;&gt;"",INDEX(Responses!$U$2:$U$1001,$S70)&lt;=2),", Nursing courtesy","")&amp;IF(AND(INDEX(Responses!$V$2:$V$1001,$S70)&lt;&gt;"",INDEX(Responses!$V$2:$V$1001,$S70)&lt;=2),", Food","")&amp;IF(AND(INDEX(Responses!$W$2:$W$1001,$S70)&lt;&gt;"",INDEX(Responses!$W$2:$W$1001,$S70)&lt;=2),", Insurance/TPA","")&amp;IF(AND(INDEX(Responses!$X$2:$X$1001,$S70)&lt;&gt;"",INDEX(Responses!$X$2:$X$1001,$S70)&lt;=2),", Discharge process","")&amp;IF(AND(INDEX(Responses!$Y$2:$Y$1001,$S70)&lt;&gt;"",INDEX(Responses!$Y$2:$Y$1001,$S70)&lt;=2),", Discharge instructions",""),3,500))</f>
        <v/>
      </c>
      <c r="G70" s="24" t="str">
        <f aca="false">IF($S70="","",INDEX(Responses!$L$2:$L$1001,$S70)&amp;"")</f>
        <v/>
      </c>
      <c r="H70" s="27"/>
      <c r="I70" s="33"/>
      <c r="J70" s="34" t="str">
        <f aca="false">IF(OR(I70="",B70=""),"",ROUND((I70-B70)*24,1))</f>
        <v/>
      </c>
      <c r="K70" s="27"/>
      <c r="L70" s="27"/>
      <c r="M70" s="27"/>
      <c r="N70" s="35"/>
      <c r="O70" s="36" t="str">
        <f aca="false">IF(OR(N70="",B70=""),"",N70-B70)</f>
        <v/>
      </c>
      <c r="P70" s="24" t="str">
        <f aca="false">IF(J70="","",IF(AND(C70="IPD",J70&lt;=24),"Yes",IF(AND(C70&lt;&gt;"IPD",J70&lt;=48),"Yes","No")))</f>
        <v/>
      </c>
      <c r="Q70" s="24" t="str">
        <f aca="false">IF(B70="","",TEXT(B70,"yyyy-mm"))</f>
        <v/>
      </c>
      <c r="R70" s="34" t="str">
        <f aca="false">IF(AND(Q70='Monthly Summary'!$C$4,J70&lt;&gt;""),J70,"")</f>
        <v/>
      </c>
      <c r="S70" s="24" t="str">
        <f aca="false">IF(A70="","",IFERROR(MATCH(A70,Responses!$A$2:$A$1001,0),""))</f>
        <v/>
      </c>
    </row>
    <row r="71" customFormat="false" ht="15" hidden="false" customHeight="false" outlineLevel="0" collapsed="false">
      <c r="A71" s="27"/>
      <c r="B71" s="32" t="str">
        <f aca="false">IF($S71="","",INDEX(Responses!$B$2:$B$1001,$S71))</f>
        <v/>
      </c>
      <c r="C71" s="24" t="str">
        <f aca="false">IF($S71="","",INDEX(Responses!$E$2:$E$1001,$S71)&amp;"")</f>
        <v/>
      </c>
      <c r="D71" s="24" t="str">
        <f aca="false">IF($S71="","",INDEX(Responses!$G$2:$G$1001,$S71)&amp;"")</f>
        <v/>
      </c>
      <c r="E71" s="24" t="str">
        <f aca="false">IF($S71="","",INDEX(Responses!$J$2:$J$1001,$S71))</f>
        <v/>
      </c>
      <c r="F71" s="24" t="str">
        <f aca="false">IF($S71="","",MID(IF(AND(INDEX(Responses!$M$2:$M$1001,$S71)&lt;&gt;"",INDEX(Responses!$M$2:$M$1001,$S71)&lt;=2),", Booking/Admission","")&amp;IF(AND(INDEX(Responses!$N$2:$N$1001,$S71)&lt;&gt;"",INDEX(Responses!$N$2:$N$1001,$S71)&lt;=2),", Waiting time","")&amp;IF(AND(INDEX(Responses!$O$2:$O$1001,$S71)&lt;&gt;"",INDEX(Responses!$O$2:$O$1001,$S71)&lt;=2),", Doctor communication","")&amp;IF(AND(INDEX(Responses!$P$2:$P$1001,$S71)&lt;&gt;"",INDEX(Responses!$P$2:$P$1001,$S71)&lt;=2),", Time to ask questions","")&amp;IF(AND(INDEX(Responses!$Q$2:$Q$1001,$S71)&lt;&gt;"",INDEX(Responses!$Q$2:$Q$1001,$S71)&lt;=2),", Front desk and billing staff","")&amp;IF(AND(INDEX(Responses!$R$2:$R$1001,$S71)&lt;&gt;"",INDEX(Responses!$R$2:$R$1001,$S71)&lt;=2),", Billing clarity","")&amp;IF(AND(INDEX(Responses!$S$2:$S$1001,$S71)&lt;&gt;"",INDEX(Responses!$S$2:$S$1001,$S71)&lt;=2),", Cleanliness","")&amp;IF(AND(INDEX(Responses!$T$2:$T$1001,$S71)&lt;&gt;"",INDEX(Responses!$T$2:$T$1001,$S71)&lt;=2),", Nursing responsiveness","")&amp;IF(AND(INDEX(Responses!$U$2:$U$1001,$S71)&lt;&gt;"",INDEX(Responses!$U$2:$U$1001,$S71)&lt;=2),", Nursing courtesy","")&amp;IF(AND(INDEX(Responses!$V$2:$V$1001,$S71)&lt;&gt;"",INDEX(Responses!$V$2:$V$1001,$S71)&lt;=2),", Food","")&amp;IF(AND(INDEX(Responses!$W$2:$W$1001,$S71)&lt;&gt;"",INDEX(Responses!$W$2:$W$1001,$S71)&lt;=2),", Insurance/TPA","")&amp;IF(AND(INDEX(Responses!$X$2:$X$1001,$S71)&lt;&gt;"",INDEX(Responses!$X$2:$X$1001,$S71)&lt;=2),", Discharge process","")&amp;IF(AND(INDEX(Responses!$Y$2:$Y$1001,$S71)&lt;&gt;"",INDEX(Responses!$Y$2:$Y$1001,$S71)&lt;=2),", Discharge instructions",""),3,500))</f>
        <v/>
      </c>
      <c r="G71" s="24" t="str">
        <f aca="false">IF($S71="","",INDEX(Responses!$L$2:$L$1001,$S71)&amp;"")</f>
        <v/>
      </c>
      <c r="H71" s="27"/>
      <c r="I71" s="33"/>
      <c r="J71" s="34" t="str">
        <f aca="false">IF(OR(I71="",B71=""),"",ROUND((I71-B71)*24,1))</f>
        <v/>
      </c>
      <c r="K71" s="27"/>
      <c r="L71" s="27"/>
      <c r="M71" s="27"/>
      <c r="N71" s="35"/>
      <c r="O71" s="36" t="str">
        <f aca="false">IF(OR(N71="",B71=""),"",N71-B71)</f>
        <v/>
      </c>
      <c r="P71" s="24" t="str">
        <f aca="false">IF(J71="","",IF(AND(C71="IPD",J71&lt;=24),"Yes",IF(AND(C71&lt;&gt;"IPD",J71&lt;=48),"Yes","No")))</f>
        <v/>
      </c>
      <c r="Q71" s="24" t="str">
        <f aca="false">IF(B71="","",TEXT(B71,"yyyy-mm"))</f>
        <v/>
      </c>
      <c r="R71" s="34" t="str">
        <f aca="false">IF(AND(Q71='Monthly Summary'!$C$4,J71&lt;&gt;""),J71,"")</f>
        <v/>
      </c>
      <c r="S71" s="24" t="str">
        <f aca="false">IF(A71="","",IFERROR(MATCH(A71,Responses!$A$2:$A$1001,0),""))</f>
        <v/>
      </c>
    </row>
    <row r="72" customFormat="false" ht="15" hidden="false" customHeight="false" outlineLevel="0" collapsed="false">
      <c r="A72" s="27"/>
      <c r="B72" s="32" t="str">
        <f aca="false">IF($S72="","",INDEX(Responses!$B$2:$B$1001,$S72))</f>
        <v/>
      </c>
      <c r="C72" s="24" t="str">
        <f aca="false">IF($S72="","",INDEX(Responses!$E$2:$E$1001,$S72)&amp;"")</f>
        <v/>
      </c>
      <c r="D72" s="24" t="str">
        <f aca="false">IF($S72="","",INDEX(Responses!$G$2:$G$1001,$S72)&amp;"")</f>
        <v/>
      </c>
      <c r="E72" s="24" t="str">
        <f aca="false">IF($S72="","",INDEX(Responses!$J$2:$J$1001,$S72))</f>
        <v/>
      </c>
      <c r="F72" s="24" t="str">
        <f aca="false">IF($S72="","",MID(IF(AND(INDEX(Responses!$M$2:$M$1001,$S72)&lt;&gt;"",INDEX(Responses!$M$2:$M$1001,$S72)&lt;=2),", Booking/Admission","")&amp;IF(AND(INDEX(Responses!$N$2:$N$1001,$S72)&lt;&gt;"",INDEX(Responses!$N$2:$N$1001,$S72)&lt;=2),", Waiting time","")&amp;IF(AND(INDEX(Responses!$O$2:$O$1001,$S72)&lt;&gt;"",INDEX(Responses!$O$2:$O$1001,$S72)&lt;=2),", Doctor communication","")&amp;IF(AND(INDEX(Responses!$P$2:$P$1001,$S72)&lt;&gt;"",INDEX(Responses!$P$2:$P$1001,$S72)&lt;=2),", Time to ask questions","")&amp;IF(AND(INDEX(Responses!$Q$2:$Q$1001,$S72)&lt;&gt;"",INDEX(Responses!$Q$2:$Q$1001,$S72)&lt;=2),", Front desk and billing staff","")&amp;IF(AND(INDEX(Responses!$R$2:$R$1001,$S72)&lt;&gt;"",INDEX(Responses!$R$2:$R$1001,$S72)&lt;=2),", Billing clarity","")&amp;IF(AND(INDEX(Responses!$S$2:$S$1001,$S72)&lt;&gt;"",INDEX(Responses!$S$2:$S$1001,$S72)&lt;=2),", Cleanliness","")&amp;IF(AND(INDEX(Responses!$T$2:$T$1001,$S72)&lt;&gt;"",INDEX(Responses!$T$2:$T$1001,$S72)&lt;=2),", Nursing responsiveness","")&amp;IF(AND(INDEX(Responses!$U$2:$U$1001,$S72)&lt;&gt;"",INDEX(Responses!$U$2:$U$1001,$S72)&lt;=2),", Nursing courtesy","")&amp;IF(AND(INDEX(Responses!$V$2:$V$1001,$S72)&lt;&gt;"",INDEX(Responses!$V$2:$V$1001,$S72)&lt;=2),", Food","")&amp;IF(AND(INDEX(Responses!$W$2:$W$1001,$S72)&lt;&gt;"",INDEX(Responses!$W$2:$W$1001,$S72)&lt;=2),", Insurance/TPA","")&amp;IF(AND(INDEX(Responses!$X$2:$X$1001,$S72)&lt;&gt;"",INDEX(Responses!$X$2:$X$1001,$S72)&lt;=2),", Discharge process","")&amp;IF(AND(INDEX(Responses!$Y$2:$Y$1001,$S72)&lt;&gt;"",INDEX(Responses!$Y$2:$Y$1001,$S72)&lt;=2),", Discharge instructions",""),3,500))</f>
        <v/>
      </c>
      <c r="G72" s="24" t="str">
        <f aca="false">IF($S72="","",INDEX(Responses!$L$2:$L$1001,$S72)&amp;"")</f>
        <v/>
      </c>
      <c r="H72" s="27"/>
      <c r="I72" s="33"/>
      <c r="J72" s="34" t="str">
        <f aca="false">IF(OR(I72="",B72=""),"",ROUND((I72-B72)*24,1))</f>
        <v/>
      </c>
      <c r="K72" s="27"/>
      <c r="L72" s="27"/>
      <c r="M72" s="27"/>
      <c r="N72" s="35"/>
      <c r="O72" s="36" t="str">
        <f aca="false">IF(OR(N72="",B72=""),"",N72-B72)</f>
        <v/>
      </c>
      <c r="P72" s="24" t="str">
        <f aca="false">IF(J72="","",IF(AND(C72="IPD",J72&lt;=24),"Yes",IF(AND(C72&lt;&gt;"IPD",J72&lt;=48),"Yes","No")))</f>
        <v/>
      </c>
      <c r="Q72" s="24" t="str">
        <f aca="false">IF(B72="","",TEXT(B72,"yyyy-mm"))</f>
        <v/>
      </c>
      <c r="R72" s="34" t="str">
        <f aca="false">IF(AND(Q72='Monthly Summary'!$C$4,J72&lt;&gt;""),J72,"")</f>
        <v/>
      </c>
      <c r="S72" s="24" t="str">
        <f aca="false">IF(A72="","",IFERROR(MATCH(A72,Responses!$A$2:$A$1001,0),""))</f>
        <v/>
      </c>
    </row>
    <row r="73" customFormat="false" ht="15" hidden="false" customHeight="false" outlineLevel="0" collapsed="false">
      <c r="A73" s="27"/>
      <c r="B73" s="32" t="str">
        <f aca="false">IF($S73="","",INDEX(Responses!$B$2:$B$1001,$S73))</f>
        <v/>
      </c>
      <c r="C73" s="24" t="str">
        <f aca="false">IF($S73="","",INDEX(Responses!$E$2:$E$1001,$S73)&amp;"")</f>
        <v/>
      </c>
      <c r="D73" s="24" t="str">
        <f aca="false">IF($S73="","",INDEX(Responses!$G$2:$G$1001,$S73)&amp;"")</f>
        <v/>
      </c>
      <c r="E73" s="24" t="str">
        <f aca="false">IF($S73="","",INDEX(Responses!$J$2:$J$1001,$S73))</f>
        <v/>
      </c>
      <c r="F73" s="24" t="str">
        <f aca="false">IF($S73="","",MID(IF(AND(INDEX(Responses!$M$2:$M$1001,$S73)&lt;&gt;"",INDEX(Responses!$M$2:$M$1001,$S73)&lt;=2),", Booking/Admission","")&amp;IF(AND(INDEX(Responses!$N$2:$N$1001,$S73)&lt;&gt;"",INDEX(Responses!$N$2:$N$1001,$S73)&lt;=2),", Waiting time","")&amp;IF(AND(INDEX(Responses!$O$2:$O$1001,$S73)&lt;&gt;"",INDEX(Responses!$O$2:$O$1001,$S73)&lt;=2),", Doctor communication","")&amp;IF(AND(INDEX(Responses!$P$2:$P$1001,$S73)&lt;&gt;"",INDEX(Responses!$P$2:$P$1001,$S73)&lt;=2),", Time to ask questions","")&amp;IF(AND(INDEX(Responses!$Q$2:$Q$1001,$S73)&lt;&gt;"",INDEX(Responses!$Q$2:$Q$1001,$S73)&lt;=2),", Front desk and billing staff","")&amp;IF(AND(INDEX(Responses!$R$2:$R$1001,$S73)&lt;&gt;"",INDEX(Responses!$R$2:$R$1001,$S73)&lt;=2),", Billing clarity","")&amp;IF(AND(INDEX(Responses!$S$2:$S$1001,$S73)&lt;&gt;"",INDEX(Responses!$S$2:$S$1001,$S73)&lt;=2),", Cleanliness","")&amp;IF(AND(INDEX(Responses!$T$2:$T$1001,$S73)&lt;&gt;"",INDEX(Responses!$T$2:$T$1001,$S73)&lt;=2),", Nursing responsiveness","")&amp;IF(AND(INDEX(Responses!$U$2:$U$1001,$S73)&lt;&gt;"",INDEX(Responses!$U$2:$U$1001,$S73)&lt;=2),", Nursing courtesy","")&amp;IF(AND(INDEX(Responses!$V$2:$V$1001,$S73)&lt;&gt;"",INDEX(Responses!$V$2:$V$1001,$S73)&lt;=2),", Food","")&amp;IF(AND(INDEX(Responses!$W$2:$W$1001,$S73)&lt;&gt;"",INDEX(Responses!$W$2:$W$1001,$S73)&lt;=2),", Insurance/TPA","")&amp;IF(AND(INDEX(Responses!$X$2:$X$1001,$S73)&lt;&gt;"",INDEX(Responses!$X$2:$X$1001,$S73)&lt;=2),", Discharge process","")&amp;IF(AND(INDEX(Responses!$Y$2:$Y$1001,$S73)&lt;&gt;"",INDEX(Responses!$Y$2:$Y$1001,$S73)&lt;=2),", Discharge instructions",""),3,500))</f>
        <v/>
      </c>
      <c r="G73" s="24" t="str">
        <f aca="false">IF($S73="","",INDEX(Responses!$L$2:$L$1001,$S73)&amp;"")</f>
        <v/>
      </c>
      <c r="H73" s="27"/>
      <c r="I73" s="33"/>
      <c r="J73" s="34" t="str">
        <f aca="false">IF(OR(I73="",B73=""),"",ROUND((I73-B73)*24,1))</f>
        <v/>
      </c>
      <c r="K73" s="27"/>
      <c r="L73" s="27"/>
      <c r="M73" s="27"/>
      <c r="N73" s="35"/>
      <c r="O73" s="36" t="str">
        <f aca="false">IF(OR(N73="",B73=""),"",N73-B73)</f>
        <v/>
      </c>
      <c r="P73" s="24" t="str">
        <f aca="false">IF(J73="","",IF(AND(C73="IPD",J73&lt;=24),"Yes",IF(AND(C73&lt;&gt;"IPD",J73&lt;=48),"Yes","No")))</f>
        <v/>
      </c>
      <c r="Q73" s="24" t="str">
        <f aca="false">IF(B73="","",TEXT(B73,"yyyy-mm"))</f>
        <v/>
      </c>
      <c r="R73" s="34" t="str">
        <f aca="false">IF(AND(Q73='Monthly Summary'!$C$4,J73&lt;&gt;""),J73,"")</f>
        <v/>
      </c>
      <c r="S73" s="24" t="str">
        <f aca="false">IF(A73="","",IFERROR(MATCH(A73,Responses!$A$2:$A$1001,0),""))</f>
        <v/>
      </c>
    </row>
    <row r="74" customFormat="false" ht="15" hidden="false" customHeight="false" outlineLevel="0" collapsed="false">
      <c r="A74" s="27"/>
      <c r="B74" s="32" t="str">
        <f aca="false">IF($S74="","",INDEX(Responses!$B$2:$B$1001,$S74))</f>
        <v/>
      </c>
      <c r="C74" s="24" t="str">
        <f aca="false">IF($S74="","",INDEX(Responses!$E$2:$E$1001,$S74)&amp;"")</f>
        <v/>
      </c>
      <c r="D74" s="24" t="str">
        <f aca="false">IF($S74="","",INDEX(Responses!$G$2:$G$1001,$S74)&amp;"")</f>
        <v/>
      </c>
      <c r="E74" s="24" t="str">
        <f aca="false">IF($S74="","",INDEX(Responses!$J$2:$J$1001,$S74))</f>
        <v/>
      </c>
      <c r="F74" s="24" t="str">
        <f aca="false">IF($S74="","",MID(IF(AND(INDEX(Responses!$M$2:$M$1001,$S74)&lt;&gt;"",INDEX(Responses!$M$2:$M$1001,$S74)&lt;=2),", Booking/Admission","")&amp;IF(AND(INDEX(Responses!$N$2:$N$1001,$S74)&lt;&gt;"",INDEX(Responses!$N$2:$N$1001,$S74)&lt;=2),", Waiting time","")&amp;IF(AND(INDEX(Responses!$O$2:$O$1001,$S74)&lt;&gt;"",INDEX(Responses!$O$2:$O$1001,$S74)&lt;=2),", Doctor communication","")&amp;IF(AND(INDEX(Responses!$P$2:$P$1001,$S74)&lt;&gt;"",INDEX(Responses!$P$2:$P$1001,$S74)&lt;=2),", Time to ask questions","")&amp;IF(AND(INDEX(Responses!$Q$2:$Q$1001,$S74)&lt;&gt;"",INDEX(Responses!$Q$2:$Q$1001,$S74)&lt;=2),", Front desk and billing staff","")&amp;IF(AND(INDEX(Responses!$R$2:$R$1001,$S74)&lt;&gt;"",INDEX(Responses!$R$2:$R$1001,$S74)&lt;=2),", Billing clarity","")&amp;IF(AND(INDEX(Responses!$S$2:$S$1001,$S74)&lt;&gt;"",INDEX(Responses!$S$2:$S$1001,$S74)&lt;=2),", Cleanliness","")&amp;IF(AND(INDEX(Responses!$T$2:$T$1001,$S74)&lt;&gt;"",INDEX(Responses!$T$2:$T$1001,$S74)&lt;=2),", Nursing responsiveness","")&amp;IF(AND(INDEX(Responses!$U$2:$U$1001,$S74)&lt;&gt;"",INDEX(Responses!$U$2:$U$1001,$S74)&lt;=2),", Nursing courtesy","")&amp;IF(AND(INDEX(Responses!$V$2:$V$1001,$S74)&lt;&gt;"",INDEX(Responses!$V$2:$V$1001,$S74)&lt;=2),", Food","")&amp;IF(AND(INDEX(Responses!$W$2:$W$1001,$S74)&lt;&gt;"",INDEX(Responses!$W$2:$W$1001,$S74)&lt;=2),", Insurance/TPA","")&amp;IF(AND(INDEX(Responses!$X$2:$X$1001,$S74)&lt;&gt;"",INDEX(Responses!$X$2:$X$1001,$S74)&lt;=2),", Discharge process","")&amp;IF(AND(INDEX(Responses!$Y$2:$Y$1001,$S74)&lt;&gt;"",INDEX(Responses!$Y$2:$Y$1001,$S74)&lt;=2),", Discharge instructions",""),3,500))</f>
        <v/>
      </c>
      <c r="G74" s="24" t="str">
        <f aca="false">IF($S74="","",INDEX(Responses!$L$2:$L$1001,$S74)&amp;"")</f>
        <v/>
      </c>
      <c r="H74" s="27"/>
      <c r="I74" s="33"/>
      <c r="J74" s="34" t="str">
        <f aca="false">IF(OR(I74="",B74=""),"",ROUND((I74-B74)*24,1))</f>
        <v/>
      </c>
      <c r="K74" s="27"/>
      <c r="L74" s="27"/>
      <c r="M74" s="27"/>
      <c r="N74" s="35"/>
      <c r="O74" s="36" t="str">
        <f aca="false">IF(OR(N74="",B74=""),"",N74-B74)</f>
        <v/>
      </c>
      <c r="P74" s="24" t="str">
        <f aca="false">IF(J74="","",IF(AND(C74="IPD",J74&lt;=24),"Yes",IF(AND(C74&lt;&gt;"IPD",J74&lt;=48),"Yes","No")))</f>
        <v/>
      </c>
      <c r="Q74" s="24" t="str">
        <f aca="false">IF(B74="","",TEXT(B74,"yyyy-mm"))</f>
        <v/>
      </c>
      <c r="R74" s="34" t="str">
        <f aca="false">IF(AND(Q74='Monthly Summary'!$C$4,J74&lt;&gt;""),J74,"")</f>
        <v/>
      </c>
      <c r="S74" s="24" t="str">
        <f aca="false">IF(A74="","",IFERROR(MATCH(A74,Responses!$A$2:$A$1001,0),""))</f>
        <v/>
      </c>
    </row>
    <row r="75" customFormat="false" ht="15" hidden="false" customHeight="false" outlineLevel="0" collapsed="false">
      <c r="A75" s="27"/>
      <c r="B75" s="32" t="str">
        <f aca="false">IF($S75="","",INDEX(Responses!$B$2:$B$1001,$S75))</f>
        <v/>
      </c>
      <c r="C75" s="24" t="str">
        <f aca="false">IF($S75="","",INDEX(Responses!$E$2:$E$1001,$S75)&amp;"")</f>
        <v/>
      </c>
      <c r="D75" s="24" t="str">
        <f aca="false">IF($S75="","",INDEX(Responses!$G$2:$G$1001,$S75)&amp;"")</f>
        <v/>
      </c>
      <c r="E75" s="24" t="str">
        <f aca="false">IF($S75="","",INDEX(Responses!$J$2:$J$1001,$S75))</f>
        <v/>
      </c>
      <c r="F75" s="24" t="str">
        <f aca="false">IF($S75="","",MID(IF(AND(INDEX(Responses!$M$2:$M$1001,$S75)&lt;&gt;"",INDEX(Responses!$M$2:$M$1001,$S75)&lt;=2),", Booking/Admission","")&amp;IF(AND(INDEX(Responses!$N$2:$N$1001,$S75)&lt;&gt;"",INDEX(Responses!$N$2:$N$1001,$S75)&lt;=2),", Waiting time","")&amp;IF(AND(INDEX(Responses!$O$2:$O$1001,$S75)&lt;&gt;"",INDEX(Responses!$O$2:$O$1001,$S75)&lt;=2),", Doctor communication","")&amp;IF(AND(INDEX(Responses!$P$2:$P$1001,$S75)&lt;&gt;"",INDEX(Responses!$P$2:$P$1001,$S75)&lt;=2),", Time to ask questions","")&amp;IF(AND(INDEX(Responses!$Q$2:$Q$1001,$S75)&lt;&gt;"",INDEX(Responses!$Q$2:$Q$1001,$S75)&lt;=2),", Front desk and billing staff","")&amp;IF(AND(INDEX(Responses!$R$2:$R$1001,$S75)&lt;&gt;"",INDEX(Responses!$R$2:$R$1001,$S75)&lt;=2),", Billing clarity","")&amp;IF(AND(INDEX(Responses!$S$2:$S$1001,$S75)&lt;&gt;"",INDEX(Responses!$S$2:$S$1001,$S75)&lt;=2),", Cleanliness","")&amp;IF(AND(INDEX(Responses!$T$2:$T$1001,$S75)&lt;&gt;"",INDEX(Responses!$T$2:$T$1001,$S75)&lt;=2),", Nursing responsiveness","")&amp;IF(AND(INDEX(Responses!$U$2:$U$1001,$S75)&lt;&gt;"",INDEX(Responses!$U$2:$U$1001,$S75)&lt;=2),", Nursing courtesy","")&amp;IF(AND(INDEX(Responses!$V$2:$V$1001,$S75)&lt;&gt;"",INDEX(Responses!$V$2:$V$1001,$S75)&lt;=2),", Food","")&amp;IF(AND(INDEX(Responses!$W$2:$W$1001,$S75)&lt;&gt;"",INDEX(Responses!$W$2:$W$1001,$S75)&lt;=2),", Insurance/TPA","")&amp;IF(AND(INDEX(Responses!$X$2:$X$1001,$S75)&lt;&gt;"",INDEX(Responses!$X$2:$X$1001,$S75)&lt;=2),", Discharge process","")&amp;IF(AND(INDEX(Responses!$Y$2:$Y$1001,$S75)&lt;&gt;"",INDEX(Responses!$Y$2:$Y$1001,$S75)&lt;=2),", Discharge instructions",""),3,500))</f>
        <v/>
      </c>
      <c r="G75" s="24" t="str">
        <f aca="false">IF($S75="","",INDEX(Responses!$L$2:$L$1001,$S75)&amp;"")</f>
        <v/>
      </c>
      <c r="H75" s="27"/>
      <c r="I75" s="33"/>
      <c r="J75" s="34" t="str">
        <f aca="false">IF(OR(I75="",B75=""),"",ROUND((I75-B75)*24,1))</f>
        <v/>
      </c>
      <c r="K75" s="27"/>
      <c r="L75" s="27"/>
      <c r="M75" s="27"/>
      <c r="N75" s="35"/>
      <c r="O75" s="36" t="str">
        <f aca="false">IF(OR(N75="",B75=""),"",N75-B75)</f>
        <v/>
      </c>
      <c r="P75" s="24" t="str">
        <f aca="false">IF(J75="","",IF(AND(C75="IPD",J75&lt;=24),"Yes",IF(AND(C75&lt;&gt;"IPD",J75&lt;=48),"Yes","No")))</f>
        <v/>
      </c>
      <c r="Q75" s="24" t="str">
        <f aca="false">IF(B75="","",TEXT(B75,"yyyy-mm"))</f>
        <v/>
      </c>
      <c r="R75" s="34" t="str">
        <f aca="false">IF(AND(Q75='Monthly Summary'!$C$4,J75&lt;&gt;""),J75,"")</f>
        <v/>
      </c>
      <c r="S75" s="24" t="str">
        <f aca="false">IF(A75="","",IFERROR(MATCH(A75,Responses!$A$2:$A$1001,0),""))</f>
        <v/>
      </c>
    </row>
    <row r="76" customFormat="false" ht="15" hidden="false" customHeight="false" outlineLevel="0" collapsed="false">
      <c r="A76" s="27"/>
      <c r="B76" s="32" t="str">
        <f aca="false">IF($S76="","",INDEX(Responses!$B$2:$B$1001,$S76))</f>
        <v/>
      </c>
      <c r="C76" s="24" t="str">
        <f aca="false">IF($S76="","",INDEX(Responses!$E$2:$E$1001,$S76)&amp;"")</f>
        <v/>
      </c>
      <c r="D76" s="24" t="str">
        <f aca="false">IF($S76="","",INDEX(Responses!$G$2:$G$1001,$S76)&amp;"")</f>
        <v/>
      </c>
      <c r="E76" s="24" t="str">
        <f aca="false">IF($S76="","",INDEX(Responses!$J$2:$J$1001,$S76))</f>
        <v/>
      </c>
      <c r="F76" s="24" t="str">
        <f aca="false">IF($S76="","",MID(IF(AND(INDEX(Responses!$M$2:$M$1001,$S76)&lt;&gt;"",INDEX(Responses!$M$2:$M$1001,$S76)&lt;=2),", Booking/Admission","")&amp;IF(AND(INDEX(Responses!$N$2:$N$1001,$S76)&lt;&gt;"",INDEX(Responses!$N$2:$N$1001,$S76)&lt;=2),", Waiting time","")&amp;IF(AND(INDEX(Responses!$O$2:$O$1001,$S76)&lt;&gt;"",INDEX(Responses!$O$2:$O$1001,$S76)&lt;=2),", Doctor communication","")&amp;IF(AND(INDEX(Responses!$P$2:$P$1001,$S76)&lt;&gt;"",INDEX(Responses!$P$2:$P$1001,$S76)&lt;=2),", Time to ask questions","")&amp;IF(AND(INDEX(Responses!$Q$2:$Q$1001,$S76)&lt;&gt;"",INDEX(Responses!$Q$2:$Q$1001,$S76)&lt;=2),", Front desk and billing staff","")&amp;IF(AND(INDEX(Responses!$R$2:$R$1001,$S76)&lt;&gt;"",INDEX(Responses!$R$2:$R$1001,$S76)&lt;=2),", Billing clarity","")&amp;IF(AND(INDEX(Responses!$S$2:$S$1001,$S76)&lt;&gt;"",INDEX(Responses!$S$2:$S$1001,$S76)&lt;=2),", Cleanliness","")&amp;IF(AND(INDEX(Responses!$T$2:$T$1001,$S76)&lt;&gt;"",INDEX(Responses!$T$2:$T$1001,$S76)&lt;=2),", Nursing responsiveness","")&amp;IF(AND(INDEX(Responses!$U$2:$U$1001,$S76)&lt;&gt;"",INDEX(Responses!$U$2:$U$1001,$S76)&lt;=2),", Nursing courtesy","")&amp;IF(AND(INDEX(Responses!$V$2:$V$1001,$S76)&lt;&gt;"",INDEX(Responses!$V$2:$V$1001,$S76)&lt;=2),", Food","")&amp;IF(AND(INDEX(Responses!$W$2:$W$1001,$S76)&lt;&gt;"",INDEX(Responses!$W$2:$W$1001,$S76)&lt;=2),", Insurance/TPA","")&amp;IF(AND(INDEX(Responses!$X$2:$X$1001,$S76)&lt;&gt;"",INDEX(Responses!$X$2:$X$1001,$S76)&lt;=2),", Discharge process","")&amp;IF(AND(INDEX(Responses!$Y$2:$Y$1001,$S76)&lt;&gt;"",INDEX(Responses!$Y$2:$Y$1001,$S76)&lt;=2),", Discharge instructions",""),3,500))</f>
        <v/>
      </c>
      <c r="G76" s="24" t="str">
        <f aca="false">IF($S76="","",INDEX(Responses!$L$2:$L$1001,$S76)&amp;"")</f>
        <v/>
      </c>
      <c r="H76" s="27"/>
      <c r="I76" s="33"/>
      <c r="J76" s="34" t="str">
        <f aca="false">IF(OR(I76="",B76=""),"",ROUND((I76-B76)*24,1))</f>
        <v/>
      </c>
      <c r="K76" s="27"/>
      <c r="L76" s="27"/>
      <c r="M76" s="27"/>
      <c r="N76" s="35"/>
      <c r="O76" s="36" t="str">
        <f aca="false">IF(OR(N76="",B76=""),"",N76-B76)</f>
        <v/>
      </c>
      <c r="P76" s="24" t="str">
        <f aca="false">IF(J76="","",IF(AND(C76="IPD",J76&lt;=24),"Yes",IF(AND(C76&lt;&gt;"IPD",J76&lt;=48),"Yes","No")))</f>
        <v/>
      </c>
      <c r="Q76" s="24" t="str">
        <f aca="false">IF(B76="","",TEXT(B76,"yyyy-mm"))</f>
        <v/>
      </c>
      <c r="R76" s="34" t="str">
        <f aca="false">IF(AND(Q76='Monthly Summary'!$C$4,J76&lt;&gt;""),J76,"")</f>
        <v/>
      </c>
      <c r="S76" s="24" t="str">
        <f aca="false">IF(A76="","",IFERROR(MATCH(A76,Responses!$A$2:$A$1001,0),""))</f>
        <v/>
      </c>
    </row>
    <row r="77" customFormat="false" ht="15" hidden="false" customHeight="false" outlineLevel="0" collapsed="false">
      <c r="A77" s="27"/>
      <c r="B77" s="32" t="str">
        <f aca="false">IF($S77="","",INDEX(Responses!$B$2:$B$1001,$S77))</f>
        <v/>
      </c>
      <c r="C77" s="24" t="str">
        <f aca="false">IF($S77="","",INDEX(Responses!$E$2:$E$1001,$S77)&amp;"")</f>
        <v/>
      </c>
      <c r="D77" s="24" t="str">
        <f aca="false">IF($S77="","",INDEX(Responses!$G$2:$G$1001,$S77)&amp;"")</f>
        <v/>
      </c>
      <c r="E77" s="24" t="str">
        <f aca="false">IF($S77="","",INDEX(Responses!$J$2:$J$1001,$S77))</f>
        <v/>
      </c>
      <c r="F77" s="24" t="str">
        <f aca="false">IF($S77="","",MID(IF(AND(INDEX(Responses!$M$2:$M$1001,$S77)&lt;&gt;"",INDEX(Responses!$M$2:$M$1001,$S77)&lt;=2),", Booking/Admission","")&amp;IF(AND(INDEX(Responses!$N$2:$N$1001,$S77)&lt;&gt;"",INDEX(Responses!$N$2:$N$1001,$S77)&lt;=2),", Waiting time","")&amp;IF(AND(INDEX(Responses!$O$2:$O$1001,$S77)&lt;&gt;"",INDEX(Responses!$O$2:$O$1001,$S77)&lt;=2),", Doctor communication","")&amp;IF(AND(INDEX(Responses!$P$2:$P$1001,$S77)&lt;&gt;"",INDEX(Responses!$P$2:$P$1001,$S77)&lt;=2),", Time to ask questions","")&amp;IF(AND(INDEX(Responses!$Q$2:$Q$1001,$S77)&lt;&gt;"",INDEX(Responses!$Q$2:$Q$1001,$S77)&lt;=2),", Front desk and billing staff","")&amp;IF(AND(INDEX(Responses!$R$2:$R$1001,$S77)&lt;&gt;"",INDEX(Responses!$R$2:$R$1001,$S77)&lt;=2),", Billing clarity","")&amp;IF(AND(INDEX(Responses!$S$2:$S$1001,$S77)&lt;&gt;"",INDEX(Responses!$S$2:$S$1001,$S77)&lt;=2),", Cleanliness","")&amp;IF(AND(INDEX(Responses!$T$2:$T$1001,$S77)&lt;&gt;"",INDEX(Responses!$T$2:$T$1001,$S77)&lt;=2),", Nursing responsiveness","")&amp;IF(AND(INDEX(Responses!$U$2:$U$1001,$S77)&lt;&gt;"",INDEX(Responses!$U$2:$U$1001,$S77)&lt;=2),", Nursing courtesy","")&amp;IF(AND(INDEX(Responses!$V$2:$V$1001,$S77)&lt;&gt;"",INDEX(Responses!$V$2:$V$1001,$S77)&lt;=2),", Food","")&amp;IF(AND(INDEX(Responses!$W$2:$W$1001,$S77)&lt;&gt;"",INDEX(Responses!$W$2:$W$1001,$S77)&lt;=2),", Insurance/TPA","")&amp;IF(AND(INDEX(Responses!$X$2:$X$1001,$S77)&lt;&gt;"",INDEX(Responses!$X$2:$X$1001,$S77)&lt;=2),", Discharge process","")&amp;IF(AND(INDEX(Responses!$Y$2:$Y$1001,$S77)&lt;&gt;"",INDEX(Responses!$Y$2:$Y$1001,$S77)&lt;=2),", Discharge instructions",""),3,500))</f>
        <v/>
      </c>
      <c r="G77" s="24" t="str">
        <f aca="false">IF($S77="","",INDEX(Responses!$L$2:$L$1001,$S77)&amp;"")</f>
        <v/>
      </c>
      <c r="H77" s="27"/>
      <c r="I77" s="33"/>
      <c r="J77" s="34" t="str">
        <f aca="false">IF(OR(I77="",B77=""),"",ROUND((I77-B77)*24,1))</f>
        <v/>
      </c>
      <c r="K77" s="27"/>
      <c r="L77" s="27"/>
      <c r="M77" s="27"/>
      <c r="N77" s="35"/>
      <c r="O77" s="36" t="str">
        <f aca="false">IF(OR(N77="",B77=""),"",N77-B77)</f>
        <v/>
      </c>
      <c r="P77" s="24" t="str">
        <f aca="false">IF(J77="","",IF(AND(C77="IPD",J77&lt;=24),"Yes",IF(AND(C77&lt;&gt;"IPD",J77&lt;=48),"Yes","No")))</f>
        <v/>
      </c>
      <c r="Q77" s="24" t="str">
        <f aca="false">IF(B77="","",TEXT(B77,"yyyy-mm"))</f>
        <v/>
      </c>
      <c r="R77" s="34" t="str">
        <f aca="false">IF(AND(Q77='Monthly Summary'!$C$4,J77&lt;&gt;""),J77,"")</f>
        <v/>
      </c>
      <c r="S77" s="24" t="str">
        <f aca="false">IF(A77="","",IFERROR(MATCH(A77,Responses!$A$2:$A$1001,0),""))</f>
        <v/>
      </c>
    </row>
    <row r="78" customFormat="false" ht="15" hidden="false" customHeight="false" outlineLevel="0" collapsed="false">
      <c r="A78" s="27"/>
      <c r="B78" s="32" t="str">
        <f aca="false">IF($S78="","",INDEX(Responses!$B$2:$B$1001,$S78))</f>
        <v/>
      </c>
      <c r="C78" s="24" t="str">
        <f aca="false">IF($S78="","",INDEX(Responses!$E$2:$E$1001,$S78)&amp;"")</f>
        <v/>
      </c>
      <c r="D78" s="24" t="str">
        <f aca="false">IF($S78="","",INDEX(Responses!$G$2:$G$1001,$S78)&amp;"")</f>
        <v/>
      </c>
      <c r="E78" s="24" t="str">
        <f aca="false">IF($S78="","",INDEX(Responses!$J$2:$J$1001,$S78))</f>
        <v/>
      </c>
      <c r="F78" s="24" t="str">
        <f aca="false">IF($S78="","",MID(IF(AND(INDEX(Responses!$M$2:$M$1001,$S78)&lt;&gt;"",INDEX(Responses!$M$2:$M$1001,$S78)&lt;=2),", Booking/Admission","")&amp;IF(AND(INDEX(Responses!$N$2:$N$1001,$S78)&lt;&gt;"",INDEX(Responses!$N$2:$N$1001,$S78)&lt;=2),", Waiting time","")&amp;IF(AND(INDEX(Responses!$O$2:$O$1001,$S78)&lt;&gt;"",INDEX(Responses!$O$2:$O$1001,$S78)&lt;=2),", Doctor communication","")&amp;IF(AND(INDEX(Responses!$P$2:$P$1001,$S78)&lt;&gt;"",INDEX(Responses!$P$2:$P$1001,$S78)&lt;=2),", Time to ask questions","")&amp;IF(AND(INDEX(Responses!$Q$2:$Q$1001,$S78)&lt;&gt;"",INDEX(Responses!$Q$2:$Q$1001,$S78)&lt;=2),", Front desk and billing staff","")&amp;IF(AND(INDEX(Responses!$R$2:$R$1001,$S78)&lt;&gt;"",INDEX(Responses!$R$2:$R$1001,$S78)&lt;=2),", Billing clarity","")&amp;IF(AND(INDEX(Responses!$S$2:$S$1001,$S78)&lt;&gt;"",INDEX(Responses!$S$2:$S$1001,$S78)&lt;=2),", Cleanliness","")&amp;IF(AND(INDEX(Responses!$T$2:$T$1001,$S78)&lt;&gt;"",INDEX(Responses!$T$2:$T$1001,$S78)&lt;=2),", Nursing responsiveness","")&amp;IF(AND(INDEX(Responses!$U$2:$U$1001,$S78)&lt;&gt;"",INDEX(Responses!$U$2:$U$1001,$S78)&lt;=2),", Nursing courtesy","")&amp;IF(AND(INDEX(Responses!$V$2:$V$1001,$S78)&lt;&gt;"",INDEX(Responses!$V$2:$V$1001,$S78)&lt;=2),", Food","")&amp;IF(AND(INDEX(Responses!$W$2:$W$1001,$S78)&lt;&gt;"",INDEX(Responses!$W$2:$W$1001,$S78)&lt;=2),", Insurance/TPA","")&amp;IF(AND(INDEX(Responses!$X$2:$X$1001,$S78)&lt;&gt;"",INDEX(Responses!$X$2:$X$1001,$S78)&lt;=2),", Discharge process","")&amp;IF(AND(INDEX(Responses!$Y$2:$Y$1001,$S78)&lt;&gt;"",INDEX(Responses!$Y$2:$Y$1001,$S78)&lt;=2),", Discharge instructions",""),3,500))</f>
        <v/>
      </c>
      <c r="G78" s="24" t="str">
        <f aca="false">IF($S78="","",INDEX(Responses!$L$2:$L$1001,$S78)&amp;"")</f>
        <v/>
      </c>
      <c r="H78" s="27"/>
      <c r="I78" s="33"/>
      <c r="J78" s="34" t="str">
        <f aca="false">IF(OR(I78="",B78=""),"",ROUND((I78-B78)*24,1))</f>
        <v/>
      </c>
      <c r="K78" s="27"/>
      <c r="L78" s="27"/>
      <c r="M78" s="27"/>
      <c r="N78" s="35"/>
      <c r="O78" s="36" t="str">
        <f aca="false">IF(OR(N78="",B78=""),"",N78-B78)</f>
        <v/>
      </c>
      <c r="P78" s="24" t="str">
        <f aca="false">IF(J78="","",IF(AND(C78="IPD",J78&lt;=24),"Yes",IF(AND(C78&lt;&gt;"IPD",J78&lt;=48),"Yes","No")))</f>
        <v/>
      </c>
      <c r="Q78" s="24" t="str">
        <f aca="false">IF(B78="","",TEXT(B78,"yyyy-mm"))</f>
        <v/>
      </c>
      <c r="R78" s="34" t="str">
        <f aca="false">IF(AND(Q78='Monthly Summary'!$C$4,J78&lt;&gt;""),J78,"")</f>
        <v/>
      </c>
      <c r="S78" s="24" t="str">
        <f aca="false">IF(A78="","",IFERROR(MATCH(A78,Responses!$A$2:$A$1001,0),""))</f>
        <v/>
      </c>
    </row>
    <row r="79" customFormat="false" ht="15" hidden="false" customHeight="false" outlineLevel="0" collapsed="false">
      <c r="A79" s="27"/>
      <c r="B79" s="32" t="str">
        <f aca="false">IF($S79="","",INDEX(Responses!$B$2:$B$1001,$S79))</f>
        <v/>
      </c>
      <c r="C79" s="24" t="str">
        <f aca="false">IF($S79="","",INDEX(Responses!$E$2:$E$1001,$S79)&amp;"")</f>
        <v/>
      </c>
      <c r="D79" s="24" t="str">
        <f aca="false">IF($S79="","",INDEX(Responses!$G$2:$G$1001,$S79)&amp;"")</f>
        <v/>
      </c>
      <c r="E79" s="24" t="str">
        <f aca="false">IF($S79="","",INDEX(Responses!$J$2:$J$1001,$S79))</f>
        <v/>
      </c>
      <c r="F79" s="24" t="str">
        <f aca="false">IF($S79="","",MID(IF(AND(INDEX(Responses!$M$2:$M$1001,$S79)&lt;&gt;"",INDEX(Responses!$M$2:$M$1001,$S79)&lt;=2),", Booking/Admission","")&amp;IF(AND(INDEX(Responses!$N$2:$N$1001,$S79)&lt;&gt;"",INDEX(Responses!$N$2:$N$1001,$S79)&lt;=2),", Waiting time","")&amp;IF(AND(INDEX(Responses!$O$2:$O$1001,$S79)&lt;&gt;"",INDEX(Responses!$O$2:$O$1001,$S79)&lt;=2),", Doctor communication","")&amp;IF(AND(INDEX(Responses!$P$2:$P$1001,$S79)&lt;&gt;"",INDEX(Responses!$P$2:$P$1001,$S79)&lt;=2),", Time to ask questions","")&amp;IF(AND(INDEX(Responses!$Q$2:$Q$1001,$S79)&lt;&gt;"",INDEX(Responses!$Q$2:$Q$1001,$S79)&lt;=2),", Front desk and billing staff","")&amp;IF(AND(INDEX(Responses!$R$2:$R$1001,$S79)&lt;&gt;"",INDEX(Responses!$R$2:$R$1001,$S79)&lt;=2),", Billing clarity","")&amp;IF(AND(INDEX(Responses!$S$2:$S$1001,$S79)&lt;&gt;"",INDEX(Responses!$S$2:$S$1001,$S79)&lt;=2),", Cleanliness","")&amp;IF(AND(INDEX(Responses!$T$2:$T$1001,$S79)&lt;&gt;"",INDEX(Responses!$T$2:$T$1001,$S79)&lt;=2),", Nursing responsiveness","")&amp;IF(AND(INDEX(Responses!$U$2:$U$1001,$S79)&lt;&gt;"",INDEX(Responses!$U$2:$U$1001,$S79)&lt;=2),", Nursing courtesy","")&amp;IF(AND(INDEX(Responses!$V$2:$V$1001,$S79)&lt;&gt;"",INDEX(Responses!$V$2:$V$1001,$S79)&lt;=2),", Food","")&amp;IF(AND(INDEX(Responses!$W$2:$W$1001,$S79)&lt;&gt;"",INDEX(Responses!$W$2:$W$1001,$S79)&lt;=2),", Insurance/TPA","")&amp;IF(AND(INDEX(Responses!$X$2:$X$1001,$S79)&lt;&gt;"",INDEX(Responses!$X$2:$X$1001,$S79)&lt;=2),", Discharge process","")&amp;IF(AND(INDEX(Responses!$Y$2:$Y$1001,$S79)&lt;&gt;"",INDEX(Responses!$Y$2:$Y$1001,$S79)&lt;=2),", Discharge instructions",""),3,500))</f>
        <v/>
      </c>
      <c r="G79" s="24" t="str">
        <f aca="false">IF($S79="","",INDEX(Responses!$L$2:$L$1001,$S79)&amp;"")</f>
        <v/>
      </c>
      <c r="H79" s="27"/>
      <c r="I79" s="33"/>
      <c r="J79" s="34" t="str">
        <f aca="false">IF(OR(I79="",B79=""),"",ROUND((I79-B79)*24,1))</f>
        <v/>
      </c>
      <c r="K79" s="27"/>
      <c r="L79" s="27"/>
      <c r="M79" s="27"/>
      <c r="N79" s="35"/>
      <c r="O79" s="36" t="str">
        <f aca="false">IF(OR(N79="",B79=""),"",N79-B79)</f>
        <v/>
      </c>
      <c r="P79" s="24" t="str">
        <f aca="false">IF(J79="","",IF(AND(C79="IPD",J79&lt;=24),"Yes",IF(AND(C79&lt;&gt;"IPD",J79&lt;=48),"Yes","No")))</f>
        <v/>
      </c>
      <c r="Q79" s="24" t="str">
        <f aca="false">IF(B79="","",TEXT(B79,"yyyy-mm"))</f>
        <v/>
      </c>
      <c r="R79" s="34" t="str">
        <f aca="false">IF(AND(Q79='Monthly Summary'!$C$4,J79&lt;&gt;""),J79,"")</f>
        <v/>
      </c>
      <c r="S79" s="24" t="str">
        <f aca="false">IF(A79="","",IFERROR(MATCH(A79,Responses!$A$2:$A$1001,0),""))</f>
        <v/>
      </c>
    </row>
    <row r="80" customFormat="false" ht="15" hidden="false" customHeight="false" outlineLevel="0" collapsed="false">
      <c r="A80" s="27"/>
      <c r="B80" s="32" t="str">
        <f aca="false">IF($S80="","",INDEX(Responses!$B$2:$B$1001,$S80))</f>
        <v/>
      </c>
      <c r="C80" s="24" t="str">
        <f aca="false">IF($S80="","",INDEX(Responses!$E$2:$E$1001,$S80)&amp;"")</f>
        <v/>
      </c>
      <c r="D80" s="24" t="str">
        <f aca="false">IF($S80="","",INDEX(Responses!$G$2:$G$1001,$S80)&amp;"")</f>
        <v/>
      </c>
      <c r="E80" s="24" t="str">
        <f aca="false">IF($S80="","",INDEX(Responses!$J$2:$J$1001,$S80))</f>
        <v/>
      </c>
      <c r="F80" s="24" t="str">
        <f aca="false">IF($S80="","",MID(IF(AND(INDEX(Responses!$M$2:$M$1001,$S80)&lt;&gt;"",INDEX(Responses!$M$2:$M$1001,$S80)&lt;=2),", Booking/Admission","")&amp;IF(AND(INDEX(Responses!$N$2:$N$1001,$S80)&lt;&gt;"",INDEX(Responses!$N$2:$N$1001,$S80)&lt;=2),", Waiting time","")&amp;IF(AND(INDEX(Responses!$O$2:$O$1001,$S80)&lt;&gt;"",INDEX(Responses!$O$2:$O$1001,$S80)&lt;=2),", Doctor communication","")&amp;IF(AND(INDEX(Responses!$P$2:$P$1001,$S80)&lt;&gt;"",INDEX(Responses!$P$2:$P$1001,$S80)&lt;=2),", Time to ask questions","")&amp;IF(AND(INDEX(Responses!$Q$2:$Q$1001,$S80)&lt;&gt;"",INDEX(Responses!$Q$2:$Q$1001,$S80)&lt;=2),", Front desk and billing staff","")&amp;IF(AND(INDEX(Responses!$R$2:$R$1001,$S80)&lt;&gt;"",INDEX(Responses!$R$2:$R$1001,$S80)&lt;=2),", Billing clarity","")&amp;IF(AND(INDEX(Responses!$S$2:$S$1001,$S80)&lt;&gt;"",INDEX(Responses!$S$2:$S$1001,$S80)&lt;=2),", Cleanliness","")&amp;IF(AND(INDEX(Responses!$T$2:$T$1001,$S80)&lt;&gt;"",INDEX(Responses!$T$2:$T$1001,$S80)&lt;=2),", Nursing responsiveness","")&amp;IF(AND(INDEX(Responses!$U$2:$U$1001,$S80)&lt;&gt;"",INDEX(Responses!$U$2:$U$1001,$S80)&lt;=2),", Nursing courtesy","")&amp;IF(AND(INDEX(Responses!$V$2:$V$1001,$S80)&lt;&gt;"",INDEX(Responses!$V$2:$V$1001,$S80)&lt;=2),", Food","")&amp;IF(AND(INDEX(Responses!$W$2:$W$1001,$S80)&lt;&gt;"",INDEX(Responses!$W$2:$W$1001,$S80)&lt;=2),", Insurance/TPA","")&amp;IF(AND(INDEX(Responses!$X$2:$X$1001,$S80)&lt;&gt;"",INDEX(Responses!$X$2:$X$1001,$S80)&lt;=2),", Discharge process","")&amp;IF(AND(INDEX(Responses!$Y$2:$Y$1001,$S80)&lt;&gt;"",INDEX(Responses!$Y$2:$Y$1001,$S80)&lt;=2),", Discharge instructions",""),3,500))</f>
        <v/>
      </c>
      <c r="G80" s="24" t="str">
        <f aca="false">IF($S80="","",INDEX(Responses!$L$2:$L$1001,$S80)&amp;"")</f>
        <v/>
      </c>
      <c r="H80" s="27"/>
      <c r="I80" s="33"/>
      <c r="J80" s="34" t="str">
        <f aca="false">IF(OR(I80="",B80=""),"",ROUND((I80-B80)*24,1))</f>
        <v/>
      </c>
      <c r="K80" s="27"/>
      <c r="L80" s="27"/>
      <c r="M80" s="27"/>
      <c r="N80" s="35"/>
      <c r="O80" s="36" t="str">
        <f aca="false">IF(OR(N80="",B80=""),"",N80-B80)</f>
        <v/>
      </c>
      <c r="P80" s="24" t="str">
        <f aca="false">IF(J80="","",IF(AND(C80="IPD",J80&lt;=24),"Yes",IF(AND(C80&lt;&gt;"IPD",J80&lt;=48),"Yes","No")))</f>
        <v/>
      </c>
      <c r="Q80" s="24" t="str">
        <f aca="false">IF(B80="","",TEXT(B80,"yyyy-mm"))</f>
        <v/>
      </c>
      <c r="R80" s="34" t="str">
        <f aca="false">IF(AND(Q80='Monthly Summary'!$C$4,J80&lt;&gt;""),J80,"")</f>
        <v/>
      </c>
      <c r="S80" s="24" t="str">
        <f aca="false">IF(A80="","",IFERROR(MATCH(A80,Responses!$A$2:$A$1001,0),""))</f>
        <v/>
      </c>
    </row>
    <row r="81" customFormat="false" ht="15" hidden="false" customHeight="false" outlineLevel="0" collapsed="false">
      <c r="A81" s="27"/>
      <c r="B81" s="32" t="str">
        <f aca="false">IF($S81="","",INDEX(Responses!$B$2:$B$1001,$S81))</f>
        <v/>
      </c>
      <c r="C81" s="24" t="str">
        <f aca="false">IF($S81="","",INDEX(Responses!$E$2:$E$1001,$S81)&amp;"")</f>
        <v/>
      </c>
      <c r="D81" s="24" t="str">
        <f aca="false">IF($S81="","",INDEX(Responses!$G$2:$G$1001,$S81)&amp;"")</f>
        <v/>
      </c>
      <c r="E81" s="24" t="str">
        <f aca="false">IF($S81="","",INDEX(Responses!$J$2:$J$1001,$S81))</f>
        <v/>
      </c>
      <c r="F81" s="24" t="str">
        <f aca="false">IF($S81="","",MID(IF(AND(INDEX(Responses!$M$2:$M$1001,$S81)&lt;&gt;"",INDEX(Responses!$M$2:$M$1001,$S81)&lt;=2),", Booking/Admission","")&amp;IF(AND(INDEX(Responses!$N$2:$N$1001,$S81)&lt;&gt;"",INDEX(Responses!$N$2:$N$1001,$S81)&lt;=2),", Waiting time","")&amp;IF(AND(INDEX(Responses!$O$2:$O$1001,$S81)&lt;&gt;"",INDEX(Responses!$O$2:$O$1001,$S81)&lt;=2),", Doctor communication","")&amp;IF(AND(INDEX(Responses!$P$2:$P$1001,$S81)&lt;&gt;"",INDEX(Responses!$P$2:$P$1001,$S81)&lt;=2),", Time to ask questions","")&amp;IF(AND(INDEX(Responses!$Q$2:$Q$1001,$S81)&lt;&gt;"",INDEX(Responses!$Q$2:$Q$1001,$S81)&lt;=2),", Front desk and billing staff","")&amp;IF(AND(INDEX(Responses!$R$2:$R$1001,$S81)&lt;&gt;"",INDEX(Responses!$R$2:$R$1001,$S81)&lt;=2),", Billing clarity","")&amp;IF(AND(INDEX(Responses!$S$2:$S$1001,$S81)&lt;&gt;"",INDEX(Responses!$S$2:$S$1001,$S81)&lt;=2),", Cleanliness","")&amp;IF(AND(INDEX(Responses!$T$2:$T$1001,$S81)&lt;&gt;"",INDEX(Responses!$T$2:$T$1001,$S81)&lt;=2),", Nursing responsiveness","")&amp;IF(AND(INDEX(Responses!$U$2:$U$1001,$S81)&lt;&gt;"",INDEX(Responses!$U$2:$U$1001,$S81)&lt;=2),", Nursing courtesy","")&amp;IF(AND(INDEX(Responses!$V$2:$V$1001,$S81)&lt;&gt;"",INDEX(Responses!$V$2:$V$1001,$S81)&lt;=2),", Food","")&amp;IF(AND(INDEX(Responses!$W$2:$W$1001,$S81)&lt;&gt;"",INDEX(Responses!$W$2:$W$1001,$S81)&lt;=2),", Insurance/TPA","")&amp;IF(AND(INDEX(Responses!$X$2:$X$1001,$S81)&lt;&gt;"",INDEX(Responses!$X$2:$X$1001,$S81)&lt;=2),", Discharge process","")&amp;IF(AND(INDEX(Responses!$Y$2:$Y$1001,$S81)&lt;&gt;"",INDEX(Responses!$Y$2:$Y$1001,$S81)&lt;=2),", Discharge instructions",""),3,500))</f>
        <v/>
      </c>
      <c r="G81" s="24" t="str">
        <f aca="false">IF($S81="","",INDEX(Responses!$L$2:$L$1001,$S81)&amp;"")</f>
        <v/>
      </c>
      <c r="H81" s="27"/>
      <c r="I81" s="33"/>
      <c r="J81" s="34" t="str">
        <f aca="false">IF(OR(I81="",B81=""),"",ROUND((I81-B81)*24,1))</f>
        <v/>
      </c>
      <c r="K81" s="27"/>
      <c r="L81" s="27"/>
      <c r="M81" s="27"/>
      <c r="N81" s="35"/>
      <c r="O81" s="36" t="str">
        <f aca="false">IF(OR(N81="",B81=""),"",N81-B81)</f>
        <v/>
      </c>
      <c r="P81" s="24" t="str">
        <f aca="false">IF(J81="","",IF(AND(C81="IPD",J81&lt;=24),"Yes",IF(AND(C81&lt;&gt;"IPD",J81&lt;=48),"Yes","No")))</f>
        <v/>
      </c>
      <c r="Q81" s="24" t="str">
        <f aca="false">IF(B81="","",TEXT(B81,"yyyy-mm"))</f>
        <v/>
      </c>
      <c r="R81" s="34" t="str">
        <f aca="false">IF(AND(Q81='Monthly Summary'!$C$4,J81&lt;&gt;""),J81,"")</f>
        <v/>
      </c>
      <c r="S81" s="24" t="str">
        <f aca="false">IF(A81="","",IFERROR(MATCH(A81,Responses!$A$2:$A$1001,0),""))</f>
        <v/>
      </c>
    </row>
    <row r="82" customFormat="false" ht="15" hidden="false" customHeight="false" outlineLevel="0" collapsed="false">
      <c r="A82" s="27"/>
      <c r="B82" s="32" t="str">
        <f aca="false">IF($S82="","",INDEX(Responses!$B$2:$B$1001,$S82))</f>
        <v/>
      </c>
      <c r="C82" s="24" t="str">
        <f aca="false">IF($S82="","",INDEX(Responses!$E$2:$E$1001,$S82)&amp;"")</f>
        <v/>
      </c>
      <c r="D82" s="24" t="str">
        <f aca="false">IF($S82="","",INDEX(Responses!$G$2:$G$1001,$S82)&amp;"")</f>
        <v/>
      </c>
      <c r="E82" s="24" t="str">
        <f aca="false">IF($S82="","",INDEX(Responses!$J$2:$J$1001,$S82))</f>
        <v/>
      </c>
      <c r="F82" s="24" t="str">
        <f aca="false">IF($S82="","",MID(IF(AND(INDEX(Responses!$M$2:$M$1001,$S82)&lt;&gt;"",INDEX(Responses!$M$2:$M$1001,$S82)&lt;=2),", Booking/Admission","")&amp;IF(AND(INDEX(Responses!$N$2:$N$1001,$S82)&lt;&gt;"",INDEX(Responses!$N$2:$N$1001,$S82)&lt;=2),", Waiting time","")&amp;IF(AND(INDEX(Responses!$O$2:$O$1001,$S82)&lt;&gt;"",INDEX(Responses!$O$2:$O$1001,$S82)&lt;=2),", Doctor communication","")&amp;IF(AND(INDEX(Responses!$P$2:$P$1001,$S82)&lt;&gt;"",INDEX(Responses!$P$2:$P$1001,$S82)&lt;=2),", Time to ask questions","")&amp;IF(AND(INDEX(Responses!$Q$2:$Q$1001,$S82)&lt;&gt;"",INDEX(Responses!$Q$2:$Q$1001,$S82)&lt;=2),", Front desk and billing staff","")&amp;IF(AND(INDEX(Responses!$R$2:$R$1001,$S82)&lt;&gt;"",INDEX(Responses!$R$2:$R$1001,$S82)&lt;=2),", Billing clarity","")&amp;IF(AND(INDEX(Responses!$S$2:$S$1001,$S82)&lt;&gt;"",INDEX(Responses!$S$2:$S$1001,$S82)&lt;=2),", Cleanliness","")&amp;IF(AND(INDEX(Responses!$T$2:$T$1001,$S82)&lt;&gt;"",INDEX(Responses!$T$2:$T$1001,$S82)&lt;=2),", Nursing responsiveness","")&amp;IF(AND(INDEX(Responses!$U$2:$U$1001,$S82)&lt;&gt;"",INDEX(Responses!$U$2:$U$1001,$S82)&lt;=2),", Nursing courtesy","")&amp;IF(AND(INDEX(Responses!$V$2:$V$1001,$S82)&lt;&gt;"",INDEX(Responses!$V$2:$V$1001,$S82)&lt;=2),", Food","")&amp;IF(AND(INDEX(Responses!$W$2:$W$1001,$S82)&lt;&gt;"",INDEX(Responses!$W$2:$W$1001,$S82)&lt;=2),", Insurance/TPA","")&amp;IF(AND(INDEX(Responses!$X$2:$X$1001,$S82)&lt;&gt;"",INDEX(Responses!$X$2:$X$1001,$S82)&lt;=2),", Discharge process","")&amp;IF(AND(INDEX(Responses!$Y$2:$Y$1001,$S82)&lt;&gt;"",INDEX(Responses!$Y$2:$Y$1001,$S82)&lt;=2),", Discharge instructions",""),3,500))</f>
        <v/>
      </c>
      <c r="G82" s="24" t="str">
        <f aca="false">IF($S82="","",INDEX(Responses!$L$2:$L$1001,$S82)&amp;"")</f>
        <v/>
      </c>
      <c r="H82" s="27"/>
      <c r="I82" s="33"/>
      <c r="J82" s="34" t="str">
        <f aca="false">IF(OR(I82="",B82=""),"",ROUND((I82-B82)*24,1))</f>
        <v/>
      </c>
      <c r="K82" s="27"/>
      <c r="L82" s="27"/>
      <c r="M82" s="27"/>
      <c r="N82" s="35"/>
      <c r="O82" s="36" t="str">
        <f aca="false">IF(OR(N82="",B82=""),"",N82-B82)</f>
        <v/>
      </c>
      <c r="P82" s="24" t="str">
        <f aca="false">IF(J82="","",IF(AND(C82="IPD",J82&lt;=24),"Yes",IF(AND(C82&lt;&gt;"IPD",J82&lt;=48),"Yes","No")))</f>
        <v/>
      </c>
      <c r="Q82" s="24" t="str">
        <f aca="false">IF(B82="","",TEXT(B82,"yyyy-mm"))</f>
        <v/>
      </c>
      <c r="R82" s="34" t="str">
        <f aca="false">IF(AND(Q82='Monthly Summary'!$C$4,J82&lt;&gt;""),J82,"")</f>
        <v/>
      </c>
      <c r="S82" s="24" t="str">
        <f aca="false">IF(A82="","",IFERROR(MATCH(A82,Responses!$A$2:$A$1001,0),""))</f>
        <v/>
      </c>
    </row>
    <row r="83" customFormat="false" ht="15" hidden="false" customHeight="false" outlineLevel="0" collapsed="false">
      <c r="A83" s="27"/>
      <c r="B83" s="32" t="str">
        <f aca="false">IF($S83="","",INDEX(Responses!$B$2:$B$1001,$S83))</f>
        <v/>
      </c>
      <c r="C83" s="24" t="str">
        <f aca="false">IF($S83="","",INDEX(Responses!$E$2:$E$1001,$S83)&amp;"")</f>
        <v/>
      </c>
      <c r="D83" s="24" t="str">
        <f aca="false">IF($S83="","",INDEX(Responses!$G$2:$G$1001,$S83)&amp;"")</f>
        <v/>
      </c>
      <c r="E83" s="24" t="str">
        <f aca="false">IF($S83="","",INDEX(Responses!$J$2:$J$1001,$S83))</f>
        <v/>
      </c>
      <c r="F83" s="24" t="str">
        <f aca="false">IF($S83="","",MID(IF(AND(INDEX(Responses!$M$2:$M$1001,$S83)&lt;&gt;"",INDEX(Responses!$M$2:$M$1001,$S83)&lt;=2),", Booking/Admission","")&amp;IF(AND(INDEX(Responses!$N$2:$N$1001,$S83)&lt;&gt;"",INDEX(Responses!$N$2:$N$1001,$S83)&lt;=2),", Waiting time","")&amp;IF(AND(INDEX(Responses!$O$2:$O$1001,$S83)&lt;&gt;"",INDEX(Responses!$O$2:$O$1001,$S83)&lt;=2),", Doctor communication","")&amp;IF(AND(INDEX(Responses!$P$2:$P$1001,$S83)&lt;&gt;"",INDEX(Responses!$P$2:$P$1001,$S83)&lt;=2),", Time to ask questions","")&amp;IF(AND(INDEX(Responses!$Q$2:$Q$1001,$S83)&lt;&gt;"",INDEX(Responses!$Q$2:$Q$1001,$S83)&lt;=2),", Front desk and billing staff","")&amp;IF(AND(INDEX(Responses!$R$2:$R$1001,$S83)&lt;&gt;"",INDEX(Responses!$R$2:$R$1001,$S83)&lt;=2),", Billing clarity","")&amp;IF(AND(INDEX(Responses!$S$2:$S$1001,$S83)&lt;&gt;"",INDEX(Responses!$S$2:$S$1001,$S83)&lt;=2),", Cleanliness","")&amp;IF(AND(INDEX(Responses!$T$2:$T$1001,$S83)&lt;&gt;"",INDEX(Responses!$T$2:$T$1001,$S83)&lt;=2),", Nursing responsiveness","")&amp;IF(AND(INDEX(Responses!$U$2:$U$1001,$S83)&lt;&gt;"",INDEX(Responses!$U$2:$U$1001,$S83)&lt;=2),", Nursing courtesy","")&amp;IF(AND(INDEX(Responses!$V$2:$V$1001,$S83)&lt;&gt;"",INDEX(Responses!$V$2:$V$1001,$S83)&lt;=2),", Food","")&amp;IF(AND(INDEX(Responses!$W$2:$W$1001,$S83)&lt;&gt;"",INDEX(Responses!$W$2:$W$1001,$S83)&lt;=2),", Insurance/TPA","")&amp;IF(AND(INDEX(Responses!$X$2:$X$1001,$S83)&lt;&gt;"",INDEX(Responses!$X$2:$X$1001,$S83)&lt;=2),", Discharge process","")&amp;IF(AND(INDEX(Responses!$Y$2:$Y$1001,$S83)&lt;&gt;"",INDEX(Responses!$Y$2:$Y$1001,$S83)&lt;=2),", Discharge instructions",""),3,500))</f>
        <v/>
      </c>
      <c r="G83" s="24" t="str">
        <f aca="false">IF($S83="","",INDEX(Responses!$L$2:$L$1001,$S83)&amp;"")</f>
        <v/>
      </c>
      <c r="H83" s="27"/>
      <c r="I83" s="33"/>
      <c r="J83" s="34" t="str">
        <f aca="false">IF(OR(I83="",B83=""),"",ROUND((I83-B83)*24,1))</f>
        <v/>
      </c>
      <c r="K83" s="27"/>
      <c r="L83" s="27"/>
      <c r="M83" s="27"/>
      <c r="N83" s="35"/>
      <c r="O83" s="36" t="str">
        <f aca="false">IF(OR(N83="",B83=""),"",N83-B83)</f>
        <v/>
      </c>
      <c r="P83" s="24" t="str">
        <f aca="false">IF(J83="","",IF(AND(C83="IPD",J83&lt;=24),"Yes",IF(AND(C83&lt;&gt;"IPD",J83&lt;=48),"Yes","No")))</f>
        <v/>
      </c>
      <c r="Q83" s="24" t="str">
        <f aca="false">IF(B83="","",TEXT(B83,"yyyy-mm"))</f>
        <v/>
      </c>
      <c r="R83" s="34" t="str">
        <f aca="false">IF(AND(Q83='Monthly Summary'!$C$4,J83&lt;&gt;""),J83,"")</f>
        <v/>
      </c>
      <c r="S83" s="24" t="str">
        <f aca="false">IF(A83="","",IFERROR(MATCH(A83,Responses!$A$2:$A$1001,0),""))</f>
        <v/>
      </c>
    </row>
    <row r="84" customFormat="false" ht="15" hidden="false" customHeight="false" outlineLevel="0" collapsed="false">
      <c r="A84" s="27"/>
      <c r="B84" s="32" t="str">
        <f aca="false">IF($S84="","",INDEX(Responses!$B$2:$B$1001,$S84))</f>
        <v/>
      </c>
      <c r="C84" s="24" t="str">
        <f aca="false">IF($S84="","",INDEX(Responses!$E$2:$E$1001,$S84)&amp;"")</f>
        <v/>
      </c>
      <c r="D84" s="24" t="str">
        <f aca="false">IF($S84="","",INDEX(Responses!$G$2:$G$1001,$S84)&amp;"")</f>
        <v/>
      </c>
      <c r="E84" s="24" t="str">
        <f aca="false">IF($S84="","",INDEX(Responses!$J$2:$J$1001,$S84))</f>
        <v/>
      </c>
      <c r="F84" s="24" t="str">
        <f aca="false">IF($S84="","",MID(IF(AND(INDEX(Responses!$M$2:$M$1001,$S84)&lt;&gt;"",INDEX(Responses!$M$2:$M$1001,$S84)&lt;=2),", Booking/Admission","")&amp;IF(AND(INDEX(Responses!$N$2:$N$1001,$S84)&lt;&gt;"",INDEX(Responses!$N$2:$N$1001,$S84)&lt;=2),", Waiting time","")&amp;IF(AND(INDEX(Responses!$O$2:$O$1001,$S84)&lt;&gt;"",INDEX(Responses!$O$2:$O$1001,$S84)&lt;=2),", Doctor communication","")&amp;IF(AND(INDEX(Responses!$P$2:$P$1001,$S84)&lt;&gt;"",INDEX(Responses!$P$2:$P$1001,$S84)&lt;=2),", Time to ask questions","")&amp;IF(AND(INDEX(Responses!$Q$2:$Q$1001,$S84)&lt;&gt;"",INDEX(Responses!$Q$2:$Q$1001,$S84)&lt;=2),", Front desk and billing staff","")&amp;IF(AND(INDEX(Responses!$R$2:$R$1001,$S84)&lt;&gt;"",INDEX(Responses!$R$2:$R$1001,$S84)&lt;=2),", Billing clarity","")&amp;IF(AND(INDEX(Responses!$S$2:$S$1001,$S84)&lt;&gt;"",INDEX(Responses!$S$2:$S$1001,$S84)&lt;=2),", Cleanliness","")&amp;IF(AND(INDEX(Responses!$T$2:$T$1001,$S84)&lt;&gt;"",INDEX(Responses!$T$2:$T$1001,$S84)&lt;=2),", Nursing responsiveness","")&amp;IF(AND(INDEX(Responses!$U$2:$U$1001,$S84)&lt;&gt;"",INDEX(Responses!$U$2:$U$1001,$S84)&lt;=2),", Nursing courtesy","")&amp;IF(AND(INDEX(Responses!$V$2:$V$1001,$S84)&lt;&gt;"",INDEX(Responses!$V$2:$V$1001,$S84)&lt;=2),", Food","")&amp;IF(AND(INDEX(Responses!$W$2:$W$1001,$S84)&lt;&gt;"",INDEX(Responses!$W$2:$W$1001,$S84)&lt;=2),", Insurance/TPA","")&amp;IF(AND(INDEX(Responses!$X$2:$X$1001,$S84)&lt;&gt;"",INDEX(Responses!$X$2:$X$1001,$S84)&lt;=2),", Discharge process","")&amp;IF(AND(INDEX(Responses!$Y$2:$Y$1001,$S84)&lt;&gt;"",INDEX(Responses!$Y$2:$Y$1001,$S84)&lt;=2),", Discharge instructions",""),3,500))</f>
        <v/>
      </c>
      <c r="G84" s="24" t="str">
        <f aca="false">IF($S84="","",INDEX(Responses!$L$2:$L$1001,$S84)&amp;"")</f>
        <v/>
      </c>
      <c r="H84" s="27"/>
      <c r="I84" s="33"/>
      <c r="J84" s="34" t="str">
        <f aca="false">IF(OR(I84="",B84=""),"",ROUND((I84-B84)*24,1))</f>
        <v/>
      </c>
      <c r="K84" s="27"/>
      <c r="L84" s="27"/>
      <c r="M84" s="27"/>
      <c r="N84" s="35"/>
      <c r="O84" s="36" t="str">
        <f aca="false">IF(OR(N84="",B84=""),"",N84-B84)</f>
        <v/>
      </c>
      <c r="P84" s="24" t="str">
        <f aca="false">IF(J84="","",IF(AND(C84="IPD",J84&lt;=24),"Yes",IF(AND(C84&lt;&gt;"IPD",J84&lt;=48),"Yes","No")))</f>
        <v/>
      </c>
      <c r="Q84" s="24" t="str">
        <f aca="false">IF(B84="","",TEXT(B84,"yyyy-mm"))</f>
        <v/>
      </c>
      <c r="R84" s="34" t="str">
        <f aca="false">IF(AND(Q84='Monthly Summary'!$C$4,J84&lt;&gt;""),J84,"")</f>
        <v/>
      </c>
      <c r="S84" s="24" t="str">
        <f aca="false">IF(A84="","",IFERROR(MATCH(A84,Responses!$A$2:$A$1001,0),""))</f>
        <v/>
      </c>
    </row>
    <row r="85" customFormat="false" ht="15" hidden="false" customHeight="false" outlineLevel="0" collapsed="false">
      <c r="A85" s="27"/>
      <c r="B85" s="32" t="str">
        <f aca="false">IF($S85="","",INDEX(Responses!$B$2:$B$1001,$S85))</f>
        <v/>
      </c>
      <c r="C85" s="24" t="str">
        <f aca="false">IF($S85="","",INDEX(Responses!$E$2:$E$1001,$S85)&amp;"")</f>
        <v/>
      </c>
      <c r="D85" s="24" t="str">
        <f aca="false">IF($S85="","",INDEX(Responses!$G$2:$G$1001,$S85)&amp;"")</f>
        <v/>
      </c>
      <c r="E85" s="24" t="str">
        <f aca="false">IF($S85="","",INDEX(Responses!$J$2:$J$1001,$S85))</f>
        <v/>
      </c>
      <c r="F85" s="24" t="str">
        <f aca="false">IF($S85="","",MID(IF(AND(INDEX(Responses!$M$2:$M$1001,$S85)&lt;&gt;"",INDEX(Responses!$M$2:$M$1001,$S85)&lt;=2),", Booking/Admission","")&amp;IF(AND(INDEX(Responses!$N$2:$N$1001,$S85)&lt;&gt;"",INDEX(Responses!$N$2:$N$1001,$S85)&lt;=2),", Waiting time","")&amp;IF(AND(INDEX(Responses!$O$2:$O$1001,$S85)&lt;&gt;"",INDEX(Responses!$O$2:$O$1001,$S85)&lt;=2),", Doctor communication","")&amp;IF(AND(INDEX(Responses!$P$2:$P$1001,$S85)&lt;&gt;"",INDEX(Responses!$P$2:$P$1001,$S85)&lt;=2),", Time to ask questions","")&amp;IF(AND(INDEX(Responses!$Q$2:$Q$1001,$S85)&lt;&gt;"",INDEX(Responses!$Q$2:$Q$1001,$S85)&lt;=2),", Front desk and billing staff","")&amp;IF(AND(INDEX(Responses!$R$2:$R$1001,$S85)&lt;&gt;"",INDEX(Responses!$R$2:$R$1001,$S85)&lt;=2),", Billing clarity","")&amp;IF(AND(INDEX(Responses!$S$2:$S$1001,$S85)&lt;&gt;"",INDEX(Responses!$S$2:$S$1001,$S85)&lt;=2),", Cleanliness","")&amp;IF(AND(INDEX(Responses!$T$2:$T$1001,$S85)&lt;&gt;"",INDEX(Responses!$T$2:$T$1001,$S85)&lt;=2),", Nursing responsiveness","")&amp;IF(AND(INDEX(Responses!$U$2:$U$1001,$S85)&lt;&gt;"",INDEX(Responses!$U$2:$U$1001,$S85)&lt;=2),", Nursing courtesy","")&amp;IF(AND(INDEX(Responses!$V$2:$V$1001,$S85)&lt;&gt;"",INDEX(Responses!$V$2:$V$1001,$S85)&lt;=2),", Food","")&amp;IF(AND(INDEX(Responses!$W$2:$W$1001,$S85)&lt;&gt;"",INDEX(Responses!$W$2:$W$1001,$S85)&lt;=2),", Insurance/TPA","")&amp;IF(AND(INDEX(Responses!$X$2:$X$1001,$S85)&lt;&gt;"",INDEX(Responses!$X$2:$X$1001,$S85)&lt;=2),", Discharge process","")&amp;IF(AND(INDEX(Responses!$Y$2:$Y$1001,$S85)&lt;&gt;"",INDEX(Responses!$Y$2:$Y$1001,$S85)&lt;=2),", Discharge instructions",""),3,500))</f>
        <v/>
      </c>
      <c r="G85" s="24" t="str">
        <f aca="false">IF($S85="","",INDEX(Responses!$L$2:$L$1001,$S85)&amp;"")</f>
        <v/>
      </c>
      <c r="H85" s="27"/>
      <c r="I85" s="33"/>
      <c r="J85" s="34" t="str">
        <f aca="false">IF(OR(I85="",B85=""),"",ROUND((I85-B85)*24,1))</f>
        <v/>
      </c>
      <c r="K85" s="27"/>
      <c r="L85" s="27"/>
      <c r="M85" s="27"/>
      <c r="N85" s="35"/>
      <c r="O85" s="36" t="str">
        <f aca="false">IF(OR(N85="",B85=""),"",N85-B85)</f>
        <v/>
      </c>
      <c r="P85" s="24" t="str">
        <f aca="false">IF(J85="","",IF(AND(C85="IPD",J85&lt;=24),"Yes",IF(AND(C85&lt;&gt;"IPD",J85&lt;=48),"Yes","No")))</f>
        <v/>
      </c>
      <c r="Q85" s="24" t="str">
        <f aca="false">IF(B85="","",TEXT(B85,"yyyy-mm"))</f>
        <v/>
      </c>
      <c r="R85" s="34" t="str">
        <f aca="false">IF(AND(Q85='Monthly Summary'!$C$4,J85&lt;&gt;""),J85,"")</f>
        <v/>
      </c>
      <c r="S85" s="24" t="str">
        <f aca="false">IF(A85="","",IFERROR(MATCH(A85,Responses!$A$2:$A$1001,0),""))</f>
        <v/>
      </c>
    </row>
    <row r="86" customFormat="false" ht="15" hidden="false" customHeight="false" outlineLevel="0" collapsed="false">
      <c r="A86" s="27"/>
      <c r="B86" s="32" t="str">
        <f aca="false">IF($S86="","",INDEX(Responses!$B$2:$B$1001,$S86))</f>
        <v/>
      </c>
      <c r="C86" s="24" t="str">
        <f aca="false">IF($S86="","",INDEX(Responses!$E$2:$E$1001,$S86)&amp;"")</f>
        <v/>
      </c>
      <c r="D86" s="24" t="str">
        <f aca="false">IF($S86="","",INDEX(Responses!$G$2:$G$1001,$S86)&amp;"")</f>
        <v/>
      </c>
      <c r="E86" s="24" t="str">
        <f aca="false">IF($S86="","",INDEX(Responses!$J$2:$J$1001,$S86))</f>
        <v/>
      </c>
      <c r="F86" s="24" t="str">
        <f aca="false">IF($S86="","",MID(IF(AND(INDEX(Responses!$M$2:$M$1001,$S86)&lt;&gt;"",INDEX(Responses!$M$2:$M$1001,$S86)&lt;=2),", Booking/Admission","")&amp;IF(AND(INDEX(Responses!$N$2:$N$1001,$S86)&lt;&gt;"",INDEX(Responses!$N$2:$N$1001,$S86)&lt;=2),", Waiting time","")&amp;IF(AND(INDEX(Responses!$O$2:$O$1001,$S86)&lt;&gt;"",INDEX(Responses!$O$2:$O$1001,$S86)&lt;=2),", Doctor communication","")&amp;IF(AND(INDEX(Responses!$P$2:$P$1001,$S86)&lt;&gt;"",INDEX(Responses!$P$2:$P$1001,$S86)&lt;=2),", Time to ask questions","")&amp;IF(AND(INDEX(Responses!$Q$2:$Q$1001,$S86)&lt;&gt;"",INDEX(Responses!$Q$2:$Q$1001,$S86)&lt;=2),", Front desk and billing staff","")&amp;IF(AND(INDEX(Responses!$R$2:$R$1001,$S86)&lt;&gt;"",INDEX(Responses!$R$2:$R$1001,$S86)&lt;=2),", Billing clarity","")&amp;IF(AND(INDEX(Responses!$S$2:$S$1001,$S86)&lt;&gt;"",INDEX(Responses!$S$2:$S$1001,$S86)&lt;=2),", Cleanliness","")&amp;IF(AND(INDEX(Responses!$T$2:$T$1001,$S86)&lt;&gt;"",INDEX(Responses!$T$2:$T$1001,$S86)&lt;=2),", Nursing responsiveness","")&amp;IF(AND(INDEX(Responses!$U$2:$U$1001,$S86)&lt;&gt;"",INDEX(Responses!$U$2:$U$1001,$S86)&lt;=2),", Nursing courtesy","")&amp;IF(AND(INDEX(Responses!$V$2:$V$1001,$S86)&lt;&gt;"",INDEX(Responses!$V$2:$V$1001,$S86)&lt;=2),", Food","")&amp;IF(AND(INDEX(Responses!$W$2:$W$1001,$S86)&lt;&gt;"",INDEX(Responses!$W$2:$W$1001,$S86)&lt;=2),", Insurance/TPA","")&amp;IF(AND(INDEX(Responses!$X$2:$X$1001,$S86)&lt;&gt;"",INDEX(Responses!$X$2:$X$1001,$S86)&lt;=2),", Discharge process","")&amp;IF(AND(INDEX(Responses!$Y$2:$Y$1001,$S86)&lt;&gt;"",INDEX(Responses!$Y$2:$Y$1001,$S86)&lt;=2),", Discharge instructions",""),3,500))</f>
        <v/>
      </c>
      <c r="G86" s="24" t="str">
        <f aca="false">IF($S86="","",INDEX(Responses!$L$2:$L$1001,$S86)&amp;"")</f>
        <v/>
      </c>
      <c r="H86" s="27"/>
      <c r="I86" s="33"/>
      <c r="J86" s="34" t="str">
        <f aca="false">IF(OR(I86="",B86=""),"",ROUND((I86-B86)*24,1))</f>
        <v/>
      </c>
      <c r="K86" s="27"/>
      <c r="L86" s="27"/>
      <c r="M86" s="27"/>
      <c r="N86" s="35"/>
      <c r="O86" s="36" t="str">
        <f aca="false">IF(OR(N86="",B86=""),"",N86-B86)</f>
        <v/>
      </c>
      <c r="P86" s="24" t="str">
        <f aca="false">IF(J86="","",IF(AND(C86="IPD",J86&lt;=24),"Yes",IF(AND(C86&lt;&gt;"IPD",J86&lt;=48),"Yes","No")))</f>
        <v/>
      </c>
      <c r="Q86" s="24" t="str">
        <f aca="false">IF(B86="","",TEXT(B86,"yyyy-mm"))</f>
        <v/>
      </c>
      <c r="R86" s="34" t="str">
        <f aca="false">IF(AND(Q86='Monthly Summary'!$C$4,J86&lt;&gt;""),J86,"")</f>
        <v/>
      </c>
      <c r="S86" s="24" t="str">
        <f aca="false">IF(A86="","",IFERROR(MATCH(A86,Responses!$A$2:$A$1001,0),""))</f>
        <v/>
      </c>
    </row>
    <row r="87" customFormat="false" ht="15" hidden="false" customHeight="false" outlineLevel="0" collapsed="false">
      <c r="A87" s="27"/>
      <c r="B87" s="32" t="str">
        <f aca="false">IF($S87="","",INDEX(Responses!$B$2:$B$1001,$S87))</f>
        <v/>
      </c>
      <c r="C87" s="24" t="str">
        <f aca="false">IF($S87="","",INDEX(Responses!$E$2:$E$1001,$S87)&amp;"")</f>
        <v/>
      </c>
      <c r="D87" s="24" t="str">
        <f aca="false">IF($S87="","",INDEX(Responses!$G$2:$G$1001,$S87)&amp;"")</f>
        <v/>
      </c>
      <c r="E87" s="24" t="str">
        <f aca="false">IF($S87="","",INDEX(Responses!$J$2:$J$1001,$S87))</f>
        <v/>
      </c>
      <c r="F87" s="24" t="str">
        <f aca="false">IF($S87="","",MID(IF(AND(INDEX(Responses!$M$2:$M$1001,$S87)&lt;&gt;"",INDEX(Responses!$M$2:$M$1001,$S87)&lt;=2),", Booking/Admission","")&amp;IF(AND(INDEX(Responses!$N$2:$N$1001,$S87)&lt;&gt;"",INDEX(Responses!$N$2:$N$1001,$S87)&lt;=2),", Waiting time","")&amp;IF(AND(INDEX(Responses!$O$2:$O$1001,$S87)&lt;&gt;"",INDEX(Responses!$O$2:$O$1001,$S87)&lt;=2),", Doctor communication","")&amp;IF(AND(INDEX(Responses!$P$2:$P$1001,$S87)&lt;&gt;"",INDEX(Responses!$P$2:$P$1001,$S87)&lt;=2),", Time to ask questions","")&amp;IF(AND(INDEX(Responses!$Q$2:$Q$1001,$S87)&lt;&gt;"",INDEX(Responses!$Q$2:$Q$1001,$S87)&lt;=2),", Front desk and billing staff","")&amp;IF(AND(INDEX(Responses!$R$2:$R$1001,$S87)&lt;&gt;"",INDEX(Responses!$R$2:$R$1001,$S87)&lt;=2),", Billing clarity","")&amp;IF(AND(INDEX(Responses!$S$2:$S$1001,$S87)&lt;&gt;"",INDEX(Responses!$S$2:$S$1001,$S87)&lt;=2),", Cleanliness","")&amp;IF(AND(INDEX(Responses!$T$2:$T$1001,$S87)&lt;&gt;"",INDEX(Responses!$T$2:$T$1001,$S87)&lt;=2),", Nursing responsiveness","")&amp;IF(AND(INDEX(Responses!$U$2:$U$1001,$S87)&lt;&gt;"",INDEX(Responses!$U$2:$U$1001,$S87)&lt;=2),", Nursing courtesy","")&amp;IF(AND(INDEX(Responses!$V$2:$V$1001,$S87)&lt;&gt;"",INDEX(Responses!$V$2:$V$1001,$S87)&lt;=2),", Food","")&amp;IF(AND(INDEX(Responses!$W$2:$W$1001,$S87)&lt;&gt;"",INDEX(Responses!$W$2:$W$1001,$S87)&lt;=2),", Insurance/TPA","")&amp;IF(AND(INDEX(Responses!$X$2:$X$1001,$S87)&lt;&gt;"",INDEX(Responses!$X$2:$X$1001,$S87)&lt;=2),", Discharge process","")&amp;IF(AND(INDEX(Responses!$Y$2:$Y$1001,$S87)&lt;&gt;"",INDEX(Responses!$Y$2:$Y$1001,$S87)&lt;=2),", Discharge instructions",""),3,500))</f>
        <v/>
      </c>
      <c r="G87" s="24" t="str">
        <f aca="false">IF($S87="","",INDEX(Responses!$L$2:$L$1001,$S87)&amp;"")</f>
        <v/>
      </c>
      <c r="H87" s="27"/>
      <c r="I87" s="33"/>
      <c r="J87" s="34" t="str">
        <f aca="false">IF(OR(I87="",B87=""),"",ROUND((I87-B87)*24,1))</f>
        <v/>
      </c>
      <c r="K87" s="27"/>
      <c r="L87" s="27"/>
      <c r="M87" s="27"/>
      <c r="N87" s="35"/>
      <c r="O87" s="36" t="str">
        <f aca="false">IF(OR(N87="",B87=""),"",N87-B87)</f>
        <v/>
      </c>
      <c r="P87" s="24" t="str">
        <f aca="false">IF(J87="","",IF(AND(C87="IPD",J87&lt;=24),"Yes",IF(AND(C87&lt;&gt;"IPD",J87&lt;=48),"Yes","No")))</f>
        <v/>
      </c>
      <c r="Q87" s="24" t="str">
        <f aca="false">IF(B87="","",TEXT(B87,"yyyy-mm"))</f>
        <v/>
      </c>
      <c r="R87" s="34" t="str">
        <f aca="false">IF(AND(Q87='Monthly Summary'!$C$4,J87&lt;&gt;""),J87,"")</f>
        <v/>
      </c>
      <c r="S87" s="24" t="str">
        <f aca="false">IF(A87="","",IFERROR(MATCH(A87,Responses!$A$2:$A$1001,0),""))</f>
        <v/>
      </c>
    </row>
    <row r="88" customFormat="false" ht="15" hidden="false" customHeight="false" outlineLevel="0" collapsed="false">
      <c r="A88" s="27"/>
      <c r="B88" s="32" t="str">
        <f aca="false">IF($S88="","",INDEX(Responses!$B$2:$B$1001,$S88))</f>
        <v/>
      </c>
      <c r="C88" s="24" t="str">
        <f aca="false">IF($S88="","",INDEX(Responses!$E$2:$E$1001,$S88)&amp;"")</f>
        <v/>
      </c>
      <c r="D88" s="24" t="str">
        <f aca="false">IF($S88="","",INDEX(Responses!$G$2:$G$1001,$S88)&amp;"")</f>
        <v/>
      </c>
      <c r="E88" s="24" t="str">
        <f aca="false">IF($S88="","",INDEX(Responses!$J$2:$J$1001,$S88))</f>
        <v/>
      </c>
      <c r="F88" s="24" t="str">
        <f aca="false">IF($S88="","",MID(IF(AND(INDEX(Responses!$M$2:$M$1001,$S88)&lt;&gt;"",INDEX(Responses!$M$2:$M$1001,$S88)&lt;=2),", Booking/Admission","")&amp;IF(AND(INDEX(Responses!$N$2:$N$1001,$S88)&lt;&gt;"",INDEX(Responses!$N$2:$N$1001,$S88)&lt;=2),", Waiting time","")&amp;IF(AND(INDEX(Responses!$O$2:$O$1001,$S88)&lt;&gt;"",INDEX(Responses!$O$2:$O$1001,$S88)&lt;=2),", Doctor communication","")&amp;IF(AND(INDEX(Responses!$P$2:$P$1001,$S88)&lt;&gt;"",INDEX(Responses!$P$2:$P$1001,$S88)&lt;=2),", Time to ask questions","")&amp;IF(AND(INDEX(Responses!$Q$2:$Q$1001,$S88)&lt;&gt;"",INDEX(Responses!$Q$2:$Q$1001,$S88)&lt;=2),", Front desk and billing staff","")&amp;IF(AND(INDEX(Responses!$R$2:$R$1001,$S88)&lt;&gt;"",INDEX(Responses!$R$2:$R$1001,$S88)&lt;=2),", Billing clarity","")&amp;IF(AND(INDEX(Responses!$S$2:$S$1001,$S88)&lt;&gt;"",INDEX(Responses!$S$2:$S$1001,$S88)&lt;=2),", Cleanliness","")&amp;IF(AND(INDEX(Responses!$T$2:$T$1001,$S88)&lt;&gt;"",INDEX(Responses!$T$2:$T$1001,$S88)&lt;=2),", Nursing responsiveness","")&amp;IF(AND(INDEX(Responses!$U$2:$U$1001,$S88)&lt;&gt;"",INDEX(Responses!$U$2:$U$1001,$S88)&lt;=2),", Nursing courtesy","")&amp;IF(AND(INDEX(Responses!$V$2:$V$1001,$S88)&lt;&gt;"",INDEX(Responses!$V$2:$V$1001,$S88)&lt;=2),", Food","")&amp;IF(AND(INDEX(Responses!$W$2:$W$1001,$S88)&lt;&gt;"",INDEX(Responses!$W$2:$W$1001,$S88)&lt;=2),", Insurance/TPA","")&amp;IF(AND(INDEX(Responses!$X$2:$X$1001,$S88)&lt;&gt;"",INDEX(Responses!$X$2:$X$1001,$S88)&lt;=2),", Discharge process","")&amp;IF(AND(INDEX(Responses!$Y$2:$Y$1001,$S88)&lt;&gt;"",INDEX(Responses!$Y$2:$Y$1001,$S88)&lt;=2),", Discharge instructions",""),3,500))</f>
        <v/>
      </c>
      <c r="G88" s="24" t="str">
        <f aca="false">IF($S88="","",INDEX(Responses!$L$2:$L$1001,$S88)&amp;"")</f>
        <v/>
      </c>
      <c r="H88" s="27"/>
      <c r="I88" s="33"/>
      <c r="J88" s="34" t="str">
        <f aca="false">IF(OR(I88="",B88=""),"",ROUND((I88-B88)*24,1))</f>
        <v/>
      </c>
      <c r="K88" s="27"/>
      <c r="L88" s="27"/>
      <c r="M88" s="27"/>
      <c r="N88" s="35"/>
      <c r="O88" s="36" t="str">
        <f aca="false">IF(OR(N88="",B88=""),"",N88-B88)</f>
        <v/>
      </c>
      <c r="P88" s="24" t="str">
        <f aca="false">IF(J88="","",IF(AND(C88="IPD",J88&lt;=24),"Yes",IF(AND(C88&lt;&gt;"IPD",J88&lt;=48),"Yes","No")))</f>
        <v/>
      </c>
      <c r="Q88" s="24" t="str">
        <f aca="false">IF(B88="","",TEXT(B88,"yyyy-mm"))</f>
        <v/>
      </c>
      <c r="R88" s="34" t="str">
        <f aca="false">IF(AND(Q88='Monthly Summary'!$C$4,J88&lt;&gt;""),J88,"")</f>
        <v/>
      </c>
      <c r="S88" s="24" t="str">
        <f aca="false">IF(A88="","",IFERROR(MATCH(A88,Responses!$A$2:$A$1001,0),""))</f>
        <v/>
      </c>
    </row>
    <row r="89" customFormat="false" ht="15" hidden="false" customHeight="false" outlineLevel="0" collapsed="false">
      <c r="A89" s="27"/>
      <c r="B89" s="32" t="str">
        <f aca="false">IF($S89="","",INDEX(Responses!$B$2:$B$1001,$S89))</f>
        <v/>
      </c>
      <c r="C89" s="24" t="str">
        <f aca="false">IF($S89="","",INDEX(Responses!$E$2:$E$1001,$S89)&amp;"")</f>
        <v/>
      </c>
      <c r="D89" s="24" t="str">
        <f aca="false">IF($S89="","",INDEX(Responses!$G$2:$G$1001,$S89)&amp;"")</f>
        <v/>
      </c>
      <c r="E89" s="24" t="str">
        <f aca="false">IF($S89="","",INDEX(Responses!$J$2:$J$1001,$S89))</f>
        <v/>
      </c>
      <c r="F89" s="24" t="str">
        <f aca="false">IF($S89="","",MID(IF(AND(INDEX(Responses!$M$2:$M$1001,$S89)&lt;&gt;"",INDEX(Responses!$M$2:$M$1001,$S89)&lt;=2),", Booking/Admission","")&amp;IF(AND(INDEX(Responses!$N$2:$N$1001,$S89)&lt;&gt;"",INDEX(Responses!$N$2:$N$1001,$S89)&lt;=2),", Waiting time","")&amp;IF(AND(INDEX(Responses!$O$2:$O$1001,$S89)&lt;&gt;"",INDEX(Responses!$O$2:$O$1001,$S89)&lt;=2),", Doctor communication","")&amp;IF(AND(INDEX(Responses!$P$2:$P$1001,$S89)&lt;&gt;"",INDEX(Responses!$P$2:$P$1001,$S89)&lt;=2),", Time to ask questions","")&amp;IF(AND(INDEX(Responses!$Q$2:$Q$1001,$S89)&lt;&gt;"",INDEX(Responses!$Q$2:$Q$1001,$S89)&lt;=2),", Front desk and billing staff","")&amp;IF(AND(INDEX(Responses!$R$2:$R$1001,$S89)&lt;&gt;"",INDEX(Responses!$R$2:$R$1001,$S89)&lt;=2),", Billing clarity","")&amp;IF(AND(INDEX(Responses!$S$2:$S$1001,$S89)&lt;&gt;"",INDEX(Responses!$S$2:$S$1001,$S89)&lt;=2),", Cleanliness","")&amp;IF(AND(INDEX(Responses!$T$2:$T$1001,$S89)&lt;&gt;"",INDEX(Responses!$T$2:$T$1001,$S89)&lt;=2),", Nursing responsiveness","")&amp;IF(AND(INDEX(Responses!$U$2:$U$1001,$S89)&lt;&gt;"",INDEX(Responses!$U$2:$U$1001,$S89)&lt;=2),", Nursing courtesy","")&amp;IF(AND(INDEX(Responses!$V$2:$V$1001,$S89)&lt;&gt;"",INDEX(Responses!$V$2:$V$1001,$S89)&lt;=2),", Food","")&amp;IF(AND(INDEX(Responses!$W$2:$W$1001,$S89)&lt;&gt;"",INDEX(Responses!$W$2:$W$1001,$S89)&lt;=2),", Insurance/TPA","")&amp;IF(AND(INDEX(Responses!$X$2:$X$1001,$S89)&lt;&gt;"",INDEX(Responses!$X$2:$X$1001,$S89)&lt;=2),", Discharge process","")&amp;IF(AND(INDEX(Responses!$Y$2:$Y$1001,$S89)&lt;&gt;"",INDEX(Responses!$Y$2:$Y$1001,$S89)&lt;=2),", Discharge instructions",""),3,500))</f>
        <v/>
      </c>
      <c r="G89" s="24" t="str">
        <f aca="false">IF($S89="","",INDEX(Responses!$L$2:$L$1001,$S89)&amp;"")</f>
        <v/>
      </c>
      <c r="H89" s="27"/>
      <c r="I89" s="33"/>
      <c r="J89" s="34" t="str">
        <f aca="false">IF(OR(I89="",B89=""),"",ROUND((I89-B89)*24,1))</f>
        <v/>
      </c>
      <c r="K89" s="27"/>
      <c r="L89" s="27"/>
      <c r="M89" s="27"/>
      <c r="N89" s="35"/>
      <c r="O89" s="36" t="str">
        <f aca="false">IF(OR(N89="",B89=""),"",N89-B89)</f>
        <v/>
      </c>
      <c r="P89" s="24" t="str">
        <f aca="false">IF(J89="","",IF(AND(C89="IPD",J89&lt;=24),"Yes",IF(AND(C89&lt;&gt;"IPD",J89&lt;=48),"Yes","No")))</f>
        <v/>
      </c>
      <c r="Q89" s="24" t="str">
        <f aca="false">IF(B89="","",TEXT(B89,"yyyy-mm"))</f>
        <v/>
      </c>
      <c r="R89" s="34" t="str">
        <f aca="false">IF(AND(Q89='Monthly Summary'!$C$4,J89&lt;&gt;""),J89,"")</f>
        <v/>
      </c>
      <c r="S89" s="24" t="str">
        <f aca="false">IF(A89="","",IFERROR(MATCH(A89,Responses!$A$2:$A$1001,0),""))</f>
        <v/>
      </c>
    </row>
    <row r="90" customFormat="false" ht="15" hidden="false" customHeight="false" outlineLevel="0" collapsed="false">
      <c r="A90" s="27"/>
      <c r="B90" s="32" t="str">
        <f aca="false">IF($S90="","",INDEX(Responses!$B$2:$B$1001,$S90))</f>
        <v/>
      </c>
      <c r="C90" s="24" t="str">
        <f aca="false">IF($S90="","",INDEX(Responses!$E$2:$E$1001,$S90)&amp;"")</f>
        <v/>
      </c>
      <c r="D90" s="24" t="str">
        <f aca="false">IF($S90="","",INDEX(Responses!$G$2:$G$1001,$S90)&amp;"")</f>
        <v/>
      </c>
      <c r="E90" s="24" t="str">
        <f aca="false">IF($S90="","",INDEX(Responses!$J$2:$J$1001,$S90))</f>
        <v/>
      </c>
      <c r="F90" s="24" t="str">
        <f aca="false">IF($S90="","",MID(IF(AND(INDEX(Responses!$M$2:$M$1001,$S90)&lt;&gt;"",INDEX(Responses!$M$2:$M$1001,$S90)&lt;=2),", Booking/Admission","")&amp;IF(AND(INDEX(Responses!$N$2:$N$1001,$S90)&lt;&gt;"",INDEX(Responses!$N$2:$N$1001,$S90)&lt;=2),", Waiting time","")&amp;IF(AND(INDEX(Responses!$O$2:$O$1001,$S90)&lt;&gt;"",INDEX(Responses!$O$2:$O$1001,$S90)&lt;=2),", Doctor communication","")&amp;IF(AND(INDEX(Responses!$P$2:$P$1001,$S90)&lt;&gt;"",INDEX(Responses!$P$2:$P$1001,$S90)&lt;=2),", Time to ask questions","")&amp;IF(AND(INDEX(Responses!$Q$2:$Q$1001,$S90)&lt;&gt;"",INDEX(Responses!$Q$2:$Q$1001,$S90)&lt;=2),", Front desk and billing staff","")&amp;IF(AND(INDEX(Responses!$R$2:$R$1001,$S90)&lt;&gt;"",INDEX(Responses!$R$2:$R$1001,$S90)&lt;=2),", Billing clarity","")&amp;IF(AND(INDEX(Responses!$S$2:$S$1001,$S90)&lt;&gt;"",INDEX(Responses!$S$2:$S$1001,$S90)&lt;=2),", Cleanliness","")&amp;IF(AND(INDEX(Responses!$T$2:$T$1001,$S90)&lt;&gt;"",INDEX(Responses!$T$2:$T$1001,$S90)&lt;=2),", Nursing responsiveness","")&amp;IF(AND(INDEX(Responses!$U$2:$U$1001,$S90)&lt;&gt;"",INDEX(Responses!$U$2:$U$1001,$S90)&lt;=2),", Nursing courtesy","")&amp;IF(AND(INDEX(Responses!$V$2:$V$1001,$S90)&lt;&gt;"",INDEX(Responses!$V$2:$V$1001,$S90)&lt;=2),", Food","")&amp;IF(AND(INDEX(Responses!$W$2:$W$1001,$S90)&lt;&gt;"",INDEX(Responses!$W$2:$W$1001,$S90)&lt;=2),", Insurance/TPA","")&amp;IF(AND(INDEX(Responses!$X$2:$X$1001,$S90)&lt;&gt;"",INDEX(Responses!$X$2:$X$1001,$S90)&lt;=2),", Discharge process","")&amp;IF(AND(INDEX(Responses!$Y$2:$Y$1001,$S90)&lt;&gt;"",INDEX(Responses!$Y$2:$Y$1001,$S90)&lt;=2),", Discharge instructions",""),3,500))</f>
        <v/>
      </c>
      <c r="G90" s="24" t="str">
        <f aca="false">IF($S90="","",INDEX(Responses!$L$2:$L$1001,$S90)&amp;"")</f>
        <v/>
      </c>
      <c r="H90" s="27"/>
      <c r="I90" s="33"/>
      <c r="J90" s="34" t="str">
        <f aca="false">IF(OR(I90="",B90=""),"",ROUND((I90-B90)*24,1))</f>
        <v/>
      </c>
      <c r="K90" s="27"/>
      <c r="L90" s="27"/>
      <c r="M90" s="27"/>
      <c r="N90" s="35"/>
      <c r="O90" s="36" t="str">
        <f aca="false">IF(OR(N90="",B90=""),"",N90-B90)</f>
        <v/>
      </c>
      <c r="P90" s="24" t="str">
        <f aca="false">IF(J90="","",IF(AND(C90="IPD",J90&lt;=24),"Yes",IF(AND(C90&lt;&gt;"IPD",J90&lt;=48),"Yes","No")))</f>
        <v/>
      </c>
      <c r="Q90" s="24" t="str">
        <f aca="false">IF(B90="","",TEXT(B90,"yyyy-mm"))</f>
        <v/>
      </c>
      <c r="R90" s="34" t="str">
        <f aca="false">IF(AND(Q90='Monthly Summary'!$C$4,J90&lt;&gt;""),J90,"")</f>
        <v/>
      </c>
      <c r="S90" s="24" t="str">
        <f aca="false">IF(A90="","",IFERROR(MATCH(A90,Responses!$A$2:$A$1001,0),""))</f>
        <v/>
      </c>
    </row>
    <row r="91" customFormat="false" ht="15" hidden="false" customHeight="false" outlineLevel="0" collapsed="false">
      <c r="A91" s="27"/>
      <c r="B91" s="32" t="str">
        <f aca="false">IF($S91="","",INDEX(Responses!$B$2:$B$1001,$S91))</f>
        <v/>
      </c>
      <c r="C91" s="24" t="str">
        <f aca="false">IF($S91="","",INDEX(Responses!$E$2:$E$1001,$S91)&amp;"")</f>
        <v/>
      </c>
      <c r="D91" s="24" t="str">
        <f aca="false">IF($S91="","",INDEX(Responses!$G$2:$G$1001,$S91)&amp;"")</f>
        <v/>
      </c>
      <c r="E91" s="24" t="str">
        <f aca="false">IF($S91="","",INDEX(Responses!$J$2:$J$1001,$S91))</f>
        <v/>
      </c>
      <c r="F91" s="24" t="str">
        <f aca="false">IF($S91="","",MID(IF(AND(INDEX(Responses!$M$2:$M$1001,$S91)&lt;&gt;"",INDEX(Responses!$M$2:$M$1001,$S91)&lt;=2),", Booking/Admission","")&amp;IF(AND(INDEX(Responses!$N$2:$N$1001,$S91)&lt;&gt;"",INDEX(Responses!$N$2:$N$1001,$S91)&lt;=2),", Waiting time","")&amp;IF(AND(INDEX(Responses!$O$2:$O$1001,$S91)&lt;&gt;"",INDEX(Responses!$O$2:$O$1001,$S91)&lt;=2),", Doctor communication","")&amp;IF(AND(INDEX(Responses!$P$2:$P$1001,$S91)&lt;&gt;"",INDEX(Responses!$P$2:$P$1001,$S91)&lt;=2),", Time to ask questions","")&amp;IF(AND(INDEX(Responses!$Q$2:$Q$1001,$S91)&lt;&gt;"",INDEX(Responses!$Q$2:$Q$1001,$S91)&lt;=2),", Front desk and billing staff","")&amp;IF(AND(INDEX(Responses!$R$2:$R$1001,$S91)&lt;&gt;"",INDEX(Responses!$R$2:$R$1001,$S91)&lt;=2),", Billing clarity","")&amp;IF(AND(INDEX(Responses!$S$2:$S$1001,$S91)&lt;&gt;"",INDEX(Responses!$S$2:$S$1001,$S91)&lt;=2),", Cleanliness","")&amp;IF(AND(INDEX(Responses!$T$2:$T$1001,$S91)&lt;&gt;"",INDEX(Responses!$T$2:$T$1001,$S91)&lt;=2),", Nursing responsiveness","")&amp;IF(AND(INDEX(Responses!$U$2:$U$1001,$S91)&lt;&gt;"",INDEX(Responses!$U$2:$U$1001,$S91)&lt;=2),", Nursing courtesy","")&amp;IF(AND(INDEX(Responses!$V$2:$V$1001,$S91)&lt;&gt;"",INDEX(Responses!$V$2:$V$1001,$S91)&lt;=2),", Food","")&amp;IF(AND(INDEX(Responses!$W$2:$W$1001,$S91)&lt;&gt;"",INDEX(Responses!$W$2:$W$1001,$S91)&lt;=2),", Insurance/TPA","")&amp;IF(AND(INDEX(Responses!$X$2:$X$1001,$S91)&lt;&gt;"",INDEX(Responses!$X$2:$X$1001,$S91)&lt;=2),", Discharge process","")&amp;IF(AND(INDEX(Responses!$Y$2:$Y$1001,$S91)&lt;&gt;"",INDEX(Responses!$Y$2:$Y$1001,$S91)&lt;=2),", Discharge instructions",""),3,500))</f>
        <v/>
      </c>
      <c r="G91" s="24" t="str">
        <f aca="false">IF($S91="","",INDEX(Responses!$L$2:$L$1001,$S91)&amp;"")</f>
        <v/>
      </c>
      <c r="H91" s="27"/>
      <c r="I91" s="33"/>
      <c r="J91" s="34" t="str">
        <f aca="false">IF(OR(I91="",B91=""),"",ROUND((I91-B91)*24,1))</f>
        <v/>
      </c>
      <c r="K91" s="27"/>
      <c r="L91" s="27"/>
      <c r="M91" s="27"/>
      <c r="N91" s="35"/>
      <c r="O91" s="36" t="str">
        <f aca="false">IF(OR(N91="",B91=""),"",N91-B91)</f>
        <v/>
      </c>
      <c r="P91" s="24" t="str">
        <f aca="false">IF(J91="","",IF(AND(C91="IPD",J91&lt;=24),"Yes",IF(AND(C91&lt;&gt;"IPD",J91&lt;=48),"Yes","No")))</f>
        <v/>
      </c>
      <c r="Q91" s="24" t="str">
        <f aca="false">IF(B91="","",TEXT(B91,"yyyy-mm"))</f>
        <v/>
      </c>
      <c r="R91" s="34" t="str">
        <f aca="false">IF(AND(Q91='Monthly Summary'!$C$4,J91&lt;&gt;""),J91,"")</f>
        <v/>
      </c>
      <c r="S91" s="24" t="str">
        <f aca="false">IF(A91="","",IFERROR(MATCH(A91,Responses!$A$2:$A$1001,0),""))</f>
        <v/>
      </c>
    </row>
    <row r="92" customFormat="false" ht="15" hidden="false" customHeight="false" outlineLevel="0" collapsed="false">
      <c r="A92" s="27"/>
      <c r="B92" s="32" t="str">
        <f aca="false">IF($S92="","",INDEX(Responses!$B$2:$B$1001,$S92))</f>
        <v/>
      </c>
      <c r="C92" s="24" t="str">
        <f aca="false">IF($S92="","",INDEX(Responses!$E$2:$E$1001,$S92)&amp;"")</f>
        <v/>
      </c>
      <c r="D92" s="24" t="str">
        <f aca="false">IF($S92="","",INDEX(Responses!$G$2:$G$1001,$S92)&amp;"")</f>
        <v/>
      </c>
      <c r="E92" s="24" t="str">
        <f aca="false">IF($S92="","",INDEX(Responses!$J$2:$J$1001,$S92))</f>
        <v/>
      </c>
      <c r="F92" s="24" t="str">
        <f aca="false">IF($S92="","",MID(IF(AND(INDEX(Responses!$M$2:$M$1001,$S92)&lt;&gt;"",INDEX(Responses!$M$2:$M$1001,$S92)&lt;=2),", Booking/Admission","")&amp;IF(AND(INDEX(Responses!$N$2:$N$1001,$S92)&lt;&gt;"",INDEX(Responses!$N$2:$N$1001,$S92)&lt;=2),", Waiting time","")&amp;IF(AND(INDEX(Responses!$O$2:$O$1001,$S92)&lt;&gt;"",INDEX(Responses!$O$2:$O$1001,$S92)&lt;=2),", Doctor communication","")&amp;IF(AND(INDEX(Responses!$P$2:$P$1001,$S92)&lt;&gt;"",INDEX(Responses!$P$2:$P$1001,$S92)&lt;=2),", Time to ask questions","")&amp;IF(AND(INDEX(Responses!$Q$2:$Q$1001,$S92)&lt;&gt;"",INDEX(Responses!$Q$2:$Q$1001,$S92)&lt;=2),", Front desk and billing staff","")&amp;IF(AND(INDEX(Responses!$R$2:$R$1001,$S92)&lt;&gt;"",INDEX(Responses!$R$2:$R$1001,$S92)&lt;=2),", Billing clarity","")&amp;IF(AND(INDEX(Responses!$S$2:$S$1001,$S92)&lt;&gt;"",INDEX(Responses!$S$2:$S$1001,$S92)&lt;=2),", Cleanliness","")&amp;IF(AND(INDEX(Responses!$T$2:$T$1001,$S92)&lt;&gt;"",INDEX(Responses!$T$2:$T$1001,$S92)&lt;=2),", Nursing responsiveness","")&amp;IF(AND(INDEX(Responses!$U$2:$U$1001,$S92)&lt;&gt;"",INDEX(Responses!$U$2:$U$1001,$S92)&lt;=2),", Nursing courtesy","")&amp;IF(AND(INDEX(Responses!$V$2:$V$1001,$S92)&lt;&gt;"",INDEX(Responses!$V$2:$V$1001,$S92)&lt;=2),", Food","")&amp;IF(AND(INDEX(Responses!$W$2:$W$1001,$S92)&lt;&gt;"",INDEX(Responses!$W$2:$W$1001,$S92)&lt;=2),", Insurance/TPA","")&amp;IF(AND(INDEX(Responses!$X$2:$X$1001,$S92)&lt;&gt;"",INDEX(Responses!$X$2:$X$1001,$S92)&lt;=2),", Discharge process","")&amp;IF(AND(INDEX(Responses!$Y$2:$Y$1001,$S92)&lt;&gt;"",INDEX(Responses!$Y$2:$Y$1001,$S92)&lt;=2),", Discharge instructions",""),3,500))</f>
        <v/>
      </c>
      <c r="G92" s="24" t="str">
        <f aca="false">IF($S92="","",INDEX(Responses!$L$2:$L$1001,$S92)&amp;"")</f>
        <v/>
      </c>
      <c r="H92" s="27"/>
      <c r="I92" s="33"/>
      <c r="J92" s="34" t="str">
        <f aca="false">IF(OR(I92="",B92=""),"",ROUND((I92-B92)*24,1))</f>
        <v/>
      </c>
      <c r="K92" s="27"/>
      <c r="L92" s="27"/>
      <c r="M92" s="27"/>
      <c r="N92" s="35"/>
      <c r="O92" s="36" t="str">
        <f aca="false">IF(OR(N92="",B92=""),"",N92-B92)</f>
        <v/>
      </c>
      <c r="P92" s="24" t="str">
        <f aca="false">IF(J92="","",IF(AND(C92="IPD",J92&lt;=24),"Yes",IF(AND(C92&lt;&gt;"IPD",J92&lt;=48),"Yes","No")))</f>
        <v/>
      </c>
      <c r="Q92" s="24" t="str">
        <f aca="false">IF(B92="","",TEXT(B92,"yyyy-mm"))</f>
        <v/>
      </c>
      <c r="R92" s="34" t="str">
        <f aca="false">IF(AND(Q92='Monthly Summary'!$C$4,J92&lt;&gt;""),J92,"")</f>
        <v/>
      </c>
      <c r="S92" s="24" t="str">
        <f aca="false">IF(A92="","",IFERROR(MATCH(A92,Responses!$A$2:$A$1001,0),""))</f>
        <v/>
      </c>
    </row>
    <row r="93" customFormat="false" ht="15" hidden="false" customHeight="false" outlineLevel="0" collapsed="false">
      <c r="A93" s="27"/>
      <c r="B93" s="32" t="str">
        <f aca="false">IF($S93="","",INDEX(Responses!$B$2:$B$1001,$S93))</f>
        <v/>
      </c>
      <c r="C93" s="24" t="str">
        <f aca="false">IF($S93="","",INDEX(Responses!$E$2:$E$1001,$S93)&amp;"")</f>
        <v/>
      </c>
      <c r="D93" s="24" t="str">
        <f aca="false">IF($S93="","",INDEX(Responses!$G$2:$G$1001,$S93)&amp;"")</f>
        <v/>
      </c>
      <c r="E93" s="24" t="str">
        <f aca="false">IF($S93="","",INDEX(Responses!$J$2:$J$1001,$S93))</f>
        <v/>
      </c>
      <c r="F93" s="24" t="str">
        <f aca="false">IF($S93="","",MID(IF(AND(INDEX(Responses!$M$2:$M$1001,$S93)&lt;&gt;"",INDEX(Responses!$M$2:$M$1001,$S93)&lt;=2),", Booking/Admission","")&amp;IF(AND(INDEX(Responses!$N$2:$N$1001,$S93)&lt;&gt;"",INDEX(Responses!$N$2:$N$1001,$S93)&lt;=2),", Waiting time","")&amp;IF(AND(INDEX(Responses!$O$2:$O$1001,$S93)&lt;&gt;"",INDEX(Responses!$O$2:$O$1001,$S93)&lt;=2),", Doctor communication","")&amp;IF(AND(INDEX(Responses!$P$2:$P$1001,$S93)&lt;&gt;"",INDEX(Responses!$P$2:$P$1001,$S93)&lt;=2),", Time to ask questions","")&amp;IF(AND(INDEX(Responses!$Q$2:$Q$1001,$S93)&lt;&gt;"",INDEX(Responses!$Q$2:$Q$1001,$S93)&lt;=2),", Front desk and billing staff","")&amp;IF(AND(INDEX(Responses!$R$2:$R$1001,$S93)&lt;&gt;"",INDEX(Responses!$R$2:$R$1001,$S93)&lt;=2),", Billing clarity","")&amp;IF(AND(INDEX(Responses!$S$2:$S$1001,$S93)&lt;&gt;"",INDEX(Responses!$S$2:$S$1001,$S93)&lt;=2),", Cleanliness","")&amp;IF(AND(INDEX(Responses!$T$2:$T$1001,$S93)&lt;&gt;"",INDEX(Responses!$T$2:$T$1001,$S93)&lt;=2),", Nursing responsiveness","")&amp;IF(AND(INDEX(Responses!$U$2:$U$1001,$S93)&lt;&gt;"",INDEX(Responses!$U$2:$U$1001,$S93)&lt;=2),", Nursing courtesy","")&amp;IF(AND(INDEX(Responses!$V$2:$V$1001,$S93)&lt;&gt;"",INDEX(Responses!$V$2:$V$1001,$S93)&lt;=2),", Food","")&amp;IF(AND(INDEX(Responses!$W$2:$W$1001,$S93)&lt;&gt;"",INDEX(Responses!$W$2:$W$1001,$S93)&lt;=2),", Insurance/TPA","")&amp;IF(AND(INDEX(Responses!$X$2:$X$1001,$S93)&lt;&gt;"",INDEX(Responses!$X$2:$X$1001,$S93)&lt;=2),", Discharge process","")&amp;IF(AND(INDEX(Responses!$Y$2:$Y$1001,$S93)&lt;&gt;"",INDEX(Responses!$Y$2:$Y$1001,$S93)&lt;=2),", Discharge instructions",""),3,500))</f>
        <v/>
      </c>
      <c r="G93" s="24" t="str">
        <f aca="false">IF($S93="","",INDEX(Responses!$L$2:$L$1001,$S93)&amp;"")</f>
        <v/>
      </c>
      <c r="H93" s="27"/>
      <c r="I93" s="33"/>
      <c r="J93" s="34" t="str">
        <f aca="false">IF(OR(I93="",B93=""),"",ROUND((I93-B93)*24,1))</f>
        <v/>
      </c>
      <c r="K93" s="27"/>
      <c r="L93" s="27"/>
      <c r="M93" s="27"/>
      <c r="N93" s="35"/>
      <c r="O93" s="36" t="str">
        <f aca="false">IF(OR(N93="",B93=""),"",N93-B93)</f>
        <v/>
      </c>
      <c r="P93" s="24" t="str">
        <f aca="false">IF(J93="","",IF(AND(C93="IPD",J93&lt;=24),"Yes",IF(AND(C93&lt;&gt;"IPD",J93&lt;=48),"Yes","No")))</f>
        <v/>
      </c>
      <c r="Q93" s="24" t="str">
        <f aca="false">IF(B93="","",TEXT(B93,"yyyy-mm"))</f>
        <v/>
      </c>
      <c r="R93" s="34" t="str">
        <f aca="false">IF(AND(Q93='Monthly Summary'!$C$4,J93&lt;&gt;""),J93,"")</f>
        <v/>
      </c>
      <c r="S93" s="24" t="str">
        <f aca="false">IF(A93="","",IFERROR(MATCH(A93,Responses!$A$2:$A$1001,0),""))</f>
        <v/>
      </c>
    </row>
    <row r="94" customFormat="false" ht="15" hidden="false" customHeight="false" outlineLevel="0" collapsed="false">
      <c r="A94" s="27"/>
      <c r="B94" s="32" t="str">
        <f aca="false">IF($S94="","",INDEX(Responses!$B$2:$B$1001,$S94))</f>
        <v/>
      </c>
      <c r="C94" s="24" t="str">
        <f aca="false">IF($S94="","",INDEX(Responses!$E$2:$E$1001,$S94)&amp;"")</f>
        <v/>
      </c>
      <c r="D94" s="24" t="str">
        <f aca="false">IF($S94="","",INDEX(Responses!$G$2:$G$1001,$S94)&amp;"")</f>
        <v/>
      </c>
      <c r="E94" s="24" t="str">
        <f aca="false">IF($S94="","",INDEX(Responses!$J$2:$J$1001,$S94))</f>
        <v/>
      </c>
      <c r="F94" s="24" t="str">
        <f aca="false">IF($S94="","",MID(IF(AND(INDEX(Responses!$M$2:$M$1001,$S94)&lt;&gt;"",INDEX(Responses!$M$2:$M$1001,$S94)&lt;=2),", Booking/Admission","")&amp;IF(AND(INDEX(Responses!$N$2:$N$1001,$S94)&lt;&gt;"",INDEX(Responses!$N$2:$N$1001,$S94)&lt;=2),", Waiting time","")&amp;IF(AND(INDEX(Responses!$O$2:$O$1001,$S94)&lt;&gt;"",INDEX(Responses!$O$2:$O$1001,$S94)&lt;=2),", Doctor communication","")&amp;IF(AND(INDEX(Responses!$P$2:$P$1001,$S94)&lt;&gt;"",INDEX(Responses!$P$2:$P$1001,$S94)&lt;=2),", Time to ask questions","")&amp;IF(AND(INDEX(Responses!$Q$2:$Q$1001,$S94)&lt;&gt;"",INDEX(Responses!$Q$2:$Q$1001,$S94)&lt;=2),", Front desk and billing staff","")&amp;IF(AND(INDEX(Responses!$R$2:$R$1001,$S94)&lt;&gt;"",INDEX(Responses!$R$2:$R$1001,$S94)&lt;=2),", Billing clarity","")&amp;IF(AND(INDEX(Responses!$S$2:$S$1001,$S94)&lt;&gt;"",INDEX(Responses!$S$2:$S$1001,$S94)&lt;=2),", Cleanliness","")&amp;IF(AND(INDEX(Responses!$T$2:$T$1001,$S94)&lt;&gt;"",INDEX(Responses!$T$2:$T$1001,$S94)&lt;=2),", Nursing responsiveness","")&amp;IF(AND(INDEX(Responses!$U$2:$U$1001,$S94)&lt;&gt;"",INDEX(Responses!$U$2:$U$1001,$S94)&lt;=2),", Nursing courtesy","")&amp;IF(AND(INDEX(Responses!$V$2:$V$1001,$S94)&lt;&gt;"",INDEX(Responses!$V$2:$V$1001,$S94)&lt;=2),", Food","")&amp;IF(AND(INDEX(Responses!$W$2:$W$1001,$S94)&lt;&gt;"",INDEX(Responses!$W$2:$W$1001,$S94)&lt;=2),", Insurance/TPA","")&amp;IF(AND(INDEX(Responses!$X$2:$X$1001,$S94)&lt;&gt;"",INDEX(Responses!$X$2:$X$1001,$S94)&lt;=2),", Discharge process","")&amp;IF(AND(INDEX(Responses!$Y$2:$Y$1001,$S94)&lt;&gt;"",INDEX(Responses!$Y$2:$Y$1001,$S94)&lt;=2),", Discharge instructions",""),3,500))</f>
        <v/>
      </c>
      <c r="G94" s="24" t="str">
        <f aca="false">IF($S94="","",INDEX(Responses!$L$2:$L$1001,$S94)&amp;"")</f>
        <v/>
      </c>
      <c r="H94" s="27"/>
      <c r="I94" s="33"/>
      <c r="J94" s="34" t="str">
        <f aca="false">IF(OR(I94="",B94=""),"",ROUND((I94-B94)*24,1))</f>
        <v/>
      </c>
      <c r="K94" s="27"/>
      <c r="L94" s="27"/>
      <c r="M94" s="27"/>
      <c r="N94" s="35"/>
      <c r="O94" s="36" t="str">
        <f aca="false">IF(OR(N94="",B94=""),"",N94-B94)</f>
        <v/>
      </c>
      <c r="P94" s="24" t="str">
        <f aca="false">IF(J94="","",IF(AND(C94="IPD",J94&lt;=24),"Yes",IF(AND(C94&lt;&gt;"IPD",J94&lt;=48),"Yes","No")))</f>
        <v/>
      </c>
      <c r="Q94" s="24" t="str">
        <f aca="false">IF(B94="","",TEXT(B94,"yyyy-mm"))</f>
        <v/>
      </c>
      <c r="R94" s="34" t="str">
        <f aca="false">IF(AND(Q94='Monthly Summary'!$C$4,J94&lt;&gt;""),J94,"")</f>
        <v/>
      </c>
      <c r="S94" s="24" t="str">
        <f aca="false">IF(A94="","",IFERROR(MATCH(A94,Responses!$A$2:$A$1001,0),""))</f>
        <v/>
      </c>
    </row>
    <row r="95" customFormat="false" ht="15" hidden="false" customHeight="false" outlineLevel="0" collapsed="false">
      <c r="A95" s="27"/>
      <c r="B95" s="32" t="str">
        <f aca="false">IF($S95="","",INDEX(Responses!$B$2:$B$1001,$S95))</f>
        <v/>
      </c>
      <c r="C95" s="24" t="str">
        <f aca="false">IF($S95="","",INDEX(Responses!$E$2:$E$1001,$S95)&amp;"")</f>
        <v/>
      </c>
      <c r="D95" s="24" t="str">
        <f aca="false">IF($S95="","",INDEX(Responses!$G$2:$G$1001,$S95)&amp;"")</f>
        <v/>
      </c>
      <c r="E95" s="24" t="str">
        <f aca="false">IF($S95="","",INDEX(Responses!$J$2:$J$1001,$S95))</f>
        <v/>
      </c>
      <c r="F95" s="24" t="str">
        <f aca="false">IF($S95="","",MID(IF(AND(INDEX(Responses!$M$2:$M$1001,$S95)&lt;&gt;"",INDEX(Responses!$M$2:$M$1001,$S95)&lt;=2),", Booking/Admission","")&amp;IF(AND(INDEX(Responses!$N$2:$N$1001,$S95)&lt;&gt;"",INDEX(Responses!$N$2:$N$1001,$S95)&lt;=2),", Waiting time","")&amp;IF(AND(INDEX(Responses!$O$2:$O$1001,$S95)&lt;&gt;"",INDEX(Responses!$O$2:$O$1001,$S95)&lt;=2),", Doctor communication","")&amp;IF(AND(INDEX(Responses!$P$2:$P$1001,$S95)&lt;&gt;"",INDEX(Responses!$P$2:$P$1001,$S95)&lt;=2),", Time to ask questions","")&amp;IF(AND(INDEX(Responses!$Q$2:$Q$1001,$S95)&lt;&gt;"",INDEX(Responses!$Q$2:$Q$1001,$S95)&lt;=2),", Front desk and billing staff","")&amp;IF(AND(INDEX(Responses!$R$2:$R$1001,$S95)&lt;&gt;"",INDEX(Responses!$R$2:$R$1001,$S95)&lt;=2),", Billing clarity","")&amp;IF(AND(INDEX(Responses!$S$2:$S$1001,$S95)&lt;&gt;"",INDEX(Responses!$S$2:$S$1001,$S95)&lt;=2),", Cleanliness","")&amp;IF(AND(INDEX(Responses!$T$2:$T$1001,$S95)&lt;&gt;"",INDEX(Responses!$T$2:$T$1001,$S95)&lt;=2),", Nursing responsiveness","")&amp;IF(AND(INDEX(Responses!$U$2:$U$1001,$S95)&lt;&gt;"",INDEX(Responses!$U$2:$U$1001,$S95)&lt;=2),", Nursing courtesy","")&amp;IF(AND(INDEX(Responses!$V$2:$V$1001,$S95)&lt;&gt;"",INDEX(Responses!$V$2:$V$1001,$S95)&lt;=2),", Food","")&amp;IF(AND(INDEX(Responses!$W$2:$W$1001,$S95)&lt;&gt;"",INDEX(Responses!$W$2:$W$1001,$S95)&lt;=2),", Insurance/TPA","")&amp;IF(AND(INDEX(Responses!$X$2:$X$1001,$S95)&lt;&gt;"",INDEX(Responses!$X$2:$X$1001,$S95)&lt;=2),", Discharge process","")&amp;IF(AND(INDEX(Responses!$Y$2:$Y$1001,$S95)&lt;&gt;"",INDEX(Responses!$Y$2:$Y$1001,$S95)&lt;=2),", Discharge instructions",""),3,500))</f>
        <v/>
      </c>
      <c r="G95" s="24" t="str">
        <f aca="false">IF($S95="","",INDEX(Responses!$L$2:$L$1001,$S95)&amp;"")</f>
        <v/>
      </c>
      <c r="H95" s="27"/>
      <c r="I95" s="33"/>
      <c r="J95" s="34" t="str">
        <f aca="false">IF(OR(I95="",B95=""),"",ROUND((I95-B95)*24,1))</f>
        <v/>
      </c>
      <c r="K95" s="27"/>
      <c r="L95" s="27"/>
      <c r="M95" s="27"/>
      <c r="N95" s="35"/>
      <c r="O95" s="36" t="str">
        <f aca="false">IF(OR(N95="",B95=""),"",N95-B95)</f>
        <v/>
      </c>
      <c r="P95" s="24" t="str">
        <f aca="false">IF(J95="","",IF(AND(C95="IPD",J95&lt;=24),"Yes",IF(AND(C95&lt;&gt;"IPD",J95&lt;=48),"Yes","No")))</f>
        <v/>
      </c>
      <c r="Q95" s="24" t="str">
        <f aca="false">IF(B95="","",TEXT(B95,"yyyy-mm"))</f>
        <v/>
      </c>
      <c r="R95" s="34" t="str">
        <f aca="false">IF(AND(Q95='Monthly Summary'!$C$4,J95&lt;&gt;""),J95,"")</f>
        <v/>
      </c>
      <c r="S95" s="24" t="str">
        <f aca="false">IF(A95="","",IFERROR(MATCH(A95,Responses!$A$2:$A$1001,0),""))</f>
        <v/>
      </c>
    </row>
    <row r="96" customFormat="false" ht="15" hidden="false" customHeight="false" outlineLevel="0" collapsed="false">
      <c r="A96" s="27"/>
      <c r="B96" s="32" t="str">
        <f aca="false">IF($S96="","",INDEX(Responses!$B$2:$B$1001,$S96))</f>
        <v/>
      </c>
      <c r="C96" s="24" t="str">
        <f aca="false">IF($S96="","",INDEX(Responses!$E$2:$E$1001,$S96)&amp;"")</f>
        <v/>
      </c>
      <c r="D96" s="24" t="str">
        <f aca="false">IF($S96="","",INDEX(Responses!$G$2:$G$1001,$S96)&amp;"")</f>
        <v/>
      </c>
      <c r="E96" s="24" t="str">
        <f aca="false">IF($S96="","",INDEX(Responses!$J$2:$J$1001,$S96))</f>
        <v/>
      </c>
      <c r="F96" s="24" t="str">
        <f aca="false">IF($S96="","",MID(IF(AND(INDEX(Responses!$M$2:$M$1001,$S96)&lt;&gt;"",INDEX(Responses!$M$2:$M$1001,$S96)&lt;=2),", Booking/Admission","")&amp;IF(AND(INDEX(Responses!$N$2:$N$1001,$S96)&lt;&gt;"",INDEX(Responses!$N$2:$N$1001,$S96)&lt;=2),", Waiting time","")&amp;IF(AND(INDEX(Responses!$O$2:$O$1001,$S96)&lt;&gt;"",INDEX(Responses!$O$2:$O$1001,$S96)&lt;=2),", Doctor communication","")&amp;IF(AND(INDEX(Responses!$P$2:$P$1001,$S96)&lt;&gt;"",INDEX(Responses!$P$2:$P$1001,$S96)&lt;=2),", Time to ask questions","")&amp;IF(AND(INDEX(Responses!$Q$2:$Q$1001,$S96)&lt;&gt;"",INDEX(Responses!$Q$2:$Q$1001,$S96)&lt;=2),", Front desk and billing staff","")&amp;IF(AND(INDEX(Responses!$R$2:$R$1001,$S96)&lt;&gt;"",INDEX(Responses!$R$2:$R$1001,$S96)&lt;=2),", Billing clarity","")&amp;IF(AND(INDEX(Responses!$S$2:$S$1001,$S96)&lt;&gt;"",INDEX(Responses!$S$2:$S$1001,$S96)&lt;=2),", Cleanliness","")&amp;IF(AND(INDEX(Responses!$T$2:$T$1001,$S96)&lt;&gt;"",INDEX(Responses!$T$2:$T$1001,$S96)&lt;=2),", Nursing responsiveness","")&amp;IF(AND(INDEX(Responses!$U$2:$U$1001,$S96)&lt;&gt;"",INDEX(Responses!$U$2:$U$1001,$S96)&lt;=2),", Nursing courtesy","")&amp;IF(AND(INDEX(Responses!$V$2:$V$1001,$S96)&lt;&gt;"",INDEX(Responses!$V$2:$V$1001,$S96)&lt;=2),", Food","")&amp;IF(AND(INDEX(Responses!$W$2:$W$1001,$S96)&lt;&gt;"",INDEX(Responses!$W$2:$W$1001,$S96)&lt;=2),", Insurance/TPA","")&amp;IF(AND(INDEX(Responses!$X$2:$X$1001,$S96)&lt;&gt;"",INDEX(Responses!$X$2:$X$1001,$S96)&lt;=2),", Discharge process","")&amp;IF(AND(INDEX(Responses!$Y$2:$Y$1001,$S96)&lt;&gt;"",INDEX(Responses!$Y$2:$Y$1001,$S96)&lt;=2),", Discharge instructions",""),3,500))</f>
        <v/>
      </c>
      <c r="G96" s="24" t="str">
        <f aca="false">IF($S96="","",INDEX(Responses!$L$2:$L$1001,$S96)&amp;"")</f>
        <v/>
      </c>
      <c r="H96" s="27"/>
      <c r="I96" s="33"/>
      <c r="J96" s="34" t="str">
        <f aca="false">IF(OR(I96="",B96=""),"",ROUND((I96-B96)*24,1))</f>
        <v/>
      </c>
      <c r="K96" s="27"/>
      <c r="L96" s="27"/>
      <c r="M96" s="27"/>
      <c r="N96" s="35"/>
      <c r="O96" s="36" t="str">
        <f aca="false">IF(OR(N96="",B96=""),"",N96-B96)</f>
        <v/>
      </c>
      <c r="P96" s="24" t="str">
        <f aca="false">IF(J96="","",IF(AND(C96="IPD",J96&lt;=24),"Yes",IF(AND(C96&lt;&gt;"IPD",J96&lt;=48),"Yes","No")))</f>
        <v/>
      </c>
      <c r="Q96" s="24" t="str">
        <f aca="false">IF(B96="","",TEXT(B96,"yyyy-mm"))</f>
        <v/>
      </c>
      <c r="R96" s="34" t="str">
        <f aca="false">IF(AND(Q96='Monthly Summary'!$C$4,J96&lt;&gt;""),J96,"")</f>
        <v/>
      </c>
      <c r="S96" s="24" t="str">
        <f aca="false">IF(A96="","",IFERROR(MATCH(A96,Responses!$A$2:$A$1001,0),""))</f>
        <v/>
      </c>
    </row>
    <row r="97" customFormat="false" ht="15" hidden="false" customHeight="false" outlineLevel="0" collapsed="false">
      <c r="A97" s="27"/>
      <c r="B97" s="32" t="str">
        <f aca="false">IF($S97="","",INDEX(Responses!$B$2:$B$1001,$S97))</f>
        <v/>
      </c>
      <c r="C97" s="24" t="str">
        <f aca="false">IF($S97="","",INDEX(Responses!$E$2:$E$1001,$S97)&amp;"")</f>
        <v/>
      </c>
      <c r="D97" s="24" t="str">
        <f aca="false">IF($S97="","",INDEX(Responses!$G$2:$G$1001,$S97)&amp;"")</f>
        <v/>
      </c>
      <c r="E97" s="24" t="str">
        <f aca="false">IF($S97="","",INDEX(Responses!$J$2:$J$1001,$S97))</f>
        <v/>
      </c>
      <c r="F97" s="24" t="str">
        <f aca="false">IF($S97="","",MID(IF(AND(INDEX(Responses!$M$2:$M$1001,$S97)&lt;&gt;"",INDEX(Responses!$M$2:$M$1001,$S97)&lt;=2),", Booking/Admission","")&amp;IF(AND(INDEX(Responses!$N$2:$N$1001,$S97)&lt;&gt;"",INDEX(Responses!$N$2:$N$1001,$S97)&lt;=2),", Waiting time","")&amp;IF(AND(INDEX(Responses!$O$2:$O$1001,$S97)&lt;&gt;"",INDEX(Responses!$O$2:$O$1001,$S97)&lt;=2),", Doctor communication","")&amp;IF(AND(INDEX(Responses!$P$2:$P$1001,$S97)&lt;&gt;"",INDEX(Responses!$P$2:$P$1001,$S97)&lt;=2),", Time to ask questions","")&amp;IF(AND(INDEX(Responses!$Q$2:$Q$1001,$S97)&lt;&gt;"",INDEX(Responses!$Q$2:$Q$1001,$S97)&lt;=2),", Front desk and billing staff","")&amp;IF(AND(INDEX(Responses!$R$2:$R$1001,$S97)&lt;&gt;"",INDEX(Responses!$R$2:$R$1001,$S97)&lt;=2),", Billing clarity","")&amp;IF(AND(INDEX(Responses!$S$2:$S$1001,$S97)&lt;&gt;"",INDEX(Responses!$S$2:$S$1001,$S97)&lt;=2),", Cleanliness","")&amp;IF(AND(INDEX(Responses!$T$2:$T$1001,$S97)&lt;&gt;"",INDEX(Responses!$T$2:$T$1001,$S97)&lt;=2),", Nursing responsiveness","")&amp;IF(AND(INDEX(Responses!$U$2:$U$1001,$S97)&lt;&gt;"",INDEX(Responses!$U$2:$U$1001,$S97)&lt;=2),", Nursing courtesy","")&amp;IF(AND(INDEX(Responses!$V$2:$V$1001,$S97)&lt;&gt;"",INDEX(Responses!$V$2:$V$1001,$S97)&lt;=2),", Food","")&amp;IF(AND(INDEX(Responses!$W$2:$W$1001,$S97)&lt;&gt;"",INDEX(Responses!$W$2:$W$1001,$S97)&lt;=2),", Insurance/TPA","")&amp;IF(AND(INDEX(Responses!$X$2:$X$1001,$S97)&lt;&gt;"",INDEX(Responses!$X$2:$X$1001,$S97)&lt;=2),", Discharge process","")&amp;IF(AND(INDEX(Responses!$Y$2:$Y$1001,$S97)&lt;&gt;"",INDEX(Responses!$Y$2:$Y$1001,$S97)&lt;=2),", Discharge instructions",""),3,500))</f>
        <v/>
      </c>
      <c r="G97" s="24" t="str">
        <f aca="false">IF($S97="","",INDEX(Responses!$L$2:$L$1001,$S97)&amp;"")</f>
        <v/>
      </c>
      <c r="H97" s="27"/>
      <c r="I97" s="33"/>
      <c r="J97" s="34" t="str">
        <f aca="false">IF(OR(I97="",B97=""),"",ROUND((I97-B97)*24,1))</f>
        <v/>
      </c>
      <c r="K97" s="27"/>
      <c r="L97" s="27"/>
      <c r="M97" s="27"/>
      <c r="N97" s="35"/>
      <c r="O97" s="36" t="str">
        <f aca="false">IF(OR(N97="",B97=""),"",N97-B97)</f>
        <v/>
      </c>
      <c r="P97" s="24" t="str">
        <f aca="false">IF(J97="","",IF(AND(C97="IPD",J97&lt;=24),"Yes",IF(AND(C97&lt;&gt;"IPD",J97&lt;=48),"Yes","No")))</f>
        <v/>
      </c>
      <c r="Q97" s="24" t="str">
        <f aca="false">IF(B97="","",TEXT(B97,"yyyy-mm"))</f>
        <v/>
      </c>
      <c r="R97" s="34" t="str">
        <f aca="false">IF(AND(Q97='Monthly Summary'!$C$4,J97&lt;&gt;""),J97,"")</f>
        <v/>
      </c>
      <c r="S97" s="24" t="str">
        <f aca="false">IF(A97="","",IFERROR(MATCH(A97,Responses!$A$2:$A$1001,0),""))</f>
        <v/>
      </c>
    </row>
    <row r="98" customFormat="false" ht="15" hidden="false" customHeight="false" outlineLevel="0" collapsed="false">
      <c r="A98" s="27"/>
      <c r="B98" s="32" t="str">
        <f aca="false">IF($S98="","",INDEX(Responses!$B$2:$B$1001,$S98))</f>
        <v/>
      </c>
      <c r="C98" s="24" t="str">
        <f aca="false">IF($S98="","",INDEX(Responses!$E$2:$E$1001,$S98)&amp;"")</f>
        <v/>
      </c>
      <c r="D98" s="24" t="str">
        <f aca="false">IF($S98="","",INDEX(Responses!$G$2:$G$1001,$S98)&amp;"")</f>
        <v/>
      </c>
      <c r="E98" s="24" t="str">
        <f aca="false">IF($S98="","",INDEX(Responses!$J$2:$J$1001,$S98))</f>
        <v/>
      </c>
      <c r="F98" s="24" t="str">
        <f aca="false">IF($S98="","",MID(IF(AND(INDEX(Responses!$M$2:$M$1001,$S98)&lt;&gt;"",INDEX(Responses!$M$2:$M$1001,$S98)&lt;=2),", Booking/Admission","")&amp;IF(AND(INDEX(Responses!$N$2:$N$1001,$S98)&lt;&gt;"",INDEX(Responses!$N$2:$N$1001,$S98)&lt;=2),", Waiting time","")&amp;IF(AND(INDEX(Responses!$O$2:$O$1001,$S98)&lt;&gt;"",INDEX(Responses!$O$2:$O$1001,$S98)&lt;=2),", Doctor communication","")&amp;IF(AND(INDEX(Responses!$P$2:$P$1001,$S98)&lt;&gt;"",INDEX(Responses!$P$2:$P$1001,$S98)&lt;=2),", Time to ask questions","")&amp;IF(AND(INDEX(Responses!$Q$2:$Q$1001,$S98)&lt;&gt;"",INDEX(Responses!$Q$2:$Q$1001,$S98)&lt;=2),", Front desk and billing staff","")&amp;IF(AND(INDEX(Responses!$R$2:$R$1001,$S98)&lt;&gt;"",INDEX(Responses!$R$2:$R$1001,$S98)&lt;=2),", Billing clarity","")&amp;IF(AND(INDEX(Responses!$S$2:$S$1001,$S98)&lt;&gt;"",INDEX(Responses!$S$2:$S$1001,$S98)&lt;=2),", Cleanliness","")&amp;IF(AND(INDEX(Responses!$T$2:$T$1001,$S98)&lt;&gt;"",INDEX(Responses!$T$2:$T$1001,$S98)&lt;=2),", Nursing responsiveness","")&amp;IF(AND(INDEX(Responses!$U$2:$U$1001,$S98)&lt;&gt;"",INDEX(Responses!$U$2:$U$1001,$S98)&lt;=2),", Nursing courtesy","")&amp;IF(AND(INDEX(Responses!$V$2:$V$1001,$S98)&lt;&gt;"",INDEX(Responses!$V$2:$V$1001,$S98)&lt;=2),", Food","")&amp;IF(AND(INDEX(Responses!$W$2:$W$1001,$S98)&lt;&gt;"",INDEX(Responses!$W$2:$W$1001,$S98)&lt;=2),", Insurance/TPA","")&amp;IF(AND(INDEX(Responses!$X$2:$X$1001,$S98)&lt;&gt;"",INDEX(Responses!$X$2:$X$1001,$S98)&lt;=2),", Discharge process","")&amp;IF(AND(INDEX(Responses!$Y$2:$Y$1001,$S98)&lt;&gt;"",INDEX(Responses!$Y$2:$Y$1001,$S98)&lt;=2),", Discharge instructions",""),3,500))</f>
        <v/>
      </c>
      <c r="G98" s="24" t="str">
        <f aca="false">IF($S98="","",INDEX(Responses!$L$2:$L$1001,$S98)&amp;"")</f>
        <v/>
      </c>
      <c r="H98" s="27"/>
      <c r="I98" s="33"/>
      <c r="J98" s="34" t="str">
        <f aca="false">IF(OR(I98="",B98=""),"",ROUND((I98-B98)*24,1))</f>
        <v/>
      </c>
      <c r="K98" s="27"/>
      <c r="L98" s="27"/>
      <c r="M98" s="27"/>
      <c r="N98" s="35"/>
      <c r="O98" s="36" t="str">
        <f aca="false">IF(OR(N98="",B98=""),"",N98-B98)</f>
        <v/>
      </c>
      <c r="P98" s="24" t="str">
        <f aca="false">IF(J98="","",IF(AND(C98="IPD",J98&lt;=24),"Yes",IF(AND(C98&lt;&gt;"IPD",J98&lt;=48),"Yes","No")))</f>
        <v/>
      </c>
      <c r="Q98" s="24" t="str">
        <f aca="false">IF(B98="","",TEXT(B98,"yyyy-mm"))</f>
        <v/>
      </c>
      <c r="R98" s="34" t="str">
        <f aca="false">IF(AND(Q98='Monthly Summary'!$C$4,J98&lt;&gt;""),J98,"")</f>
        <v/>
      </c>
      <c r="S98" s="24" t="str">
        <f aca="false">IF(A98="","",IFERROR(MATCH(A98,Responses!$A$2:$A$1001,0),""))</f>
        <v/>
      </c>
    </row>
    <row r="99" customFormat="false" ht="15" hidden="false" customHeight="false" outlineLevel="0" collapsed="false">
      <c r="A99" s="27"/>
      <c r="B99" s="32" t="str">
        <f aca="false">IF($S99="","",INDEX(Responses!$B$2:$B$1001,$S99))</f>
        <v/>
      </c>
      <c r="C99" s="24" t="str">
        <f aca="false">IF($S99="","",INDEX(Responses!$E$2:$E$1001,$S99)&amp;"")</f>
        <v/>
      </c>
      <c r="D99" s="24" t="str">
        <f aca="false">IF($S99="","",INDEX(Responses!$G$2:$G$1001,$S99)&amp;"")</f>
        <v/>
      </c>
      <c r="E99" s="24" t="str">
        <f aca="false">IF($S99="","",INDEX(Responses!$J$2:$J$1001,$S99))</f>
        <v/>
      </c>
      <c r="F99" s="24" t="str">
        <f aca="false">IF($S99="","",MID(IF(AND(INDEX(Responses!$M$2:$M$1001,$S99)&lt;&gt;"",INDEX(Responses!$M$2:$M$1001,$S99)&lt;=2),", Booking/Admission","")&amp;IF(AND(INDEX(Responses!$N$2:$N$1001,$S99)&lt;&gt;"",INDEX(Responses!$N$2:$N$1001,$S99)&lt;=2),", Waiting time","")&amp;IF(AND(INDEX(Responses!$O$2:$O$1001,$S99)&lt;&gt;"",INDEX(Responses!$O$2:$O$1001,$S99)&lt;=2),", Doctor communication","")&amp;IF(AND(INDEX(Responses!$P$2:$P$1001,$S99)&lt;&gt;"",INDEX(Responses!$P$2:$P$1001,$S99)&lt;=2),", Time to ask questions","")&amp;IF(AND(INDEX(Responses!$Q$2:$Q$1001,$S99)&lt;&gt;"",INDEX(Responses!$Q$2:$Q$1001,$S99)&lt;=2),", Front desk and billing staff","")&amp;IF(AND(INDEX(Responses!$R$2:$R$1001,$S99)&lt;&gt;"",INDEX(Responses!$R$2:$R$1001,$S99)&lt;=2),", Billing clarity","")&amp;IF(AND(INDEX(Responses!$S$2:$S$1001,$S99)&lt;&gt;"",INDEX(Responses!$S$2:$S$1001,$S99)&lt;=2),", Cleanliness","")&amp;IF(AND(INDEX(Responses!$T$2:$T$1001,$S99)&lt;&gt;"",INDEX(Responses!$T$2:$T$1001,$S99)&lt;=2),", Nursing responsiveness","")&amp;IF(AND(INDEX(Responses!$U$2:$U$1001,$S99)&lt;&gt;"",INDEX(Responses!$U$2:$U$1001,$S99)&lt;=2),", Nursing courtesy","")&amp;IF(AND(INDEX(Responses!$V$2:$V$1001,$S99)&lt;&gt;"",INDEX(Responses!$V$2:$V$1001,$S99)&lt;=2),", Food","")&amp;IF(AND(INDEX(Responses!$W$2:$W$1001,$S99)&lt;&gt;"",INDEX(Responses!$W$2:$W$1001,$S99)&lt;=2),", Insurance/TPA","")&amp;IF(AND(INDEX(Responses!$X$2:$X$1001,$S99)&lt;&gt;"",INDEX(Responses!$X$2:$X$1001,$S99)&lt;=2),", Discharge process","")&amp;IF(AND(INDEX(Responses!$Y$2:$Y$1001,$S99)&lt;&gt;"",INDEX(Responses!$Y$2:$Y$1001,$S99)&lt;=2),", Discharge instructions",""),3,500))</f>
        <v/>
      </c>
      <c r="G99" s="24" t="str">
        <f aca="false">IF($S99="","",INDEX(Responses!$L$2:$L$1001,$S99)&amp;"")</f>
        <v/>
      </c>
      <c r="H99" s="27"/>
      <c r="I99" s="33"/>
      <c r="J99" s="34" t="str">
        <f aca="false">IF(OR(I99="",B99=""),"",ROUND((I99-B99)*24,1))</f>
        <v/>
      </c>
      <c r="K99" s="27"/>
      <c r="L99" s="27"/>
      <c r="M99" s="27"/>
      <c r="N99" s="35"/>
      <c r="O99" s="36" t="str">
        <f aca="false">IF(OR(N99="",B99=""),"",N99-B99)</f>
        <v/>
      </c>
      <c r="P99" s="24" t="str">
        <f aca="false">IF(J99="","",IF(AND(C99="IPD",J99&lt;=24),"Yes",IF(AND(C99&lt;&gt;"IPD",J99&lt;=48),"Yes","No")))</f>
        <v/>
      </c>
      <c r="Q99" s="24" t="str">
        <f aca="false">IF(B99="","",TEXT(B99,"yyyy-mm"))</f>
        <v/>
      </c>
      <c r="R99" s="34" t="str">
        <f aca="false">IF(AND(Q99='Monthly Summary'!$C$4,J99&lt;&gt;""),J99,"")</f>
        <v/>
      </c>
      <c r="S99" s="24" t="str">
        <f aca="false">IF(A99="","",IFERROR(MATCH(A99,Responses!$A$2:$A$1001,0),""))</f>
        <v/>
      </c>
    </row>
    <row r="100" customFormat="false" ht="15" hidden="false" customHeight="false" outlineLevel="0" collapsed="false">
      <c r="A100" s="27"/>
      <c r="B100" s="32" t="str">
        <f aca="false">IF($S100="","",INDEX(Responses!$B$2:$B$1001,$S100))</f>
        <v/>
      </c>
      <c r="C100" s="24" t="str">
        <f aca="false">IF($S100="","",INDEX(Responses!$E$2:$E$1001,$S100)&amp;"")</f>
        <v/>
      </c>
      <c r="D100" s="24" t="str">
        <f aca="false">IF($S100="","",INDEX(Responses!$G$2:$G$1001,$S100)&amp;"")</f>
        <v/>
      </c>
      <c r="E100" s="24" t="str">
        <f aca="false">IF($S100="","",INDEX(Responses!$J$2:$J$1001,$S100))</f>
        <v/>
      </c>
      <c r="F100" s="24" t="str">
        <f aca="false">IF($S100="","",MID(IF(AND(INDEX(Responses!$M$2:$M$1001,$S100)&lt;&gt;"",INDEX(Responses!$M$2:$M$1001,$S100)&lt;=2),", Booking/Admission","")&amp;IF(AND(INDEX(Responses!$N$2:$N$1001,$S100)&lt;&gt;"",INDEX(Responses!$N$2:$N$1001,$S100)&lt;=2),", Waiting time","")&amp;IF(AND(INDEX(Responses!$O$2:$O$1001,$S100)&lt;&gt;"",INDEX(Responses!$O$2:$O$1001,$S100)&lt;=2),", Doctor communication","")&amp;IF(AND(INDEX(Responses!$P$2:$P$1001,$S100)&lt;&gt;"",INDEX(Responses!$P$2:$P$1001,$S100)&lt;=2),", Time to ask questions","")&amp;IF(AND(INDEX(Responses!$Q$2:$Q$1001,$S100)&lt;&gt;"",INDEX(Responses!$Q$2:$Q$1001,$S100)&lt;=2),", Front desk and billing staff","")&amp;IF(AND(INDEX(Responses!$R$2:$R$1001,$S100)&lt;&gt;"",INDEX(Responses!$R$2:$R$1001,$S100)&lt;=2),", Billing clarity","")&amp;IF(AND(INDEX(Responses!$S$2:$S$1001,$S100)&lt;&gt;"",INDEX(Responses!$S$2:$S$1001,$S100)&lt;=2),", Cleanliness","")&amp;IF(AND(INDEX(Responses!$T$2:$T$1001,$S100)&lt;&gt;"",INDEX(Responses!$T$2:$T$1001,$S100)&lt;=2),", Nursing responsiveness","")&amp;IF(AND(INDEX(Responses!$U$2:$U$1001,$S100)&lt;&gt;"",INDEX(Responses!$U$2:$U$1001,$S100)&lt;=2),", Nursing courtesy","")&amp;IF(AND(INDEX(Responses!$V$2:$V$1001,$S100)&lt;&gt;"",INDEX(Responses!$V$2:$V$1001,$S100)&lt;=2),", Food","")&amp;IF(AND(INDEX(Responses!$W$2:$W$1001,$S100)&lt;&gt;"",INDEX(Responses!$W$2:$W$1001,$S100)&lt;=2),", Insurance/TPA","")&amp;IF(AND(INDEX(Responses!$X$2:$X$1001,$S100)&lt;&gt;"",INDEX(Responses!$X$2:$X$1001,$S100)&lt;=2),", Discharge process","")&amp;IF(AND(INDEX(Responses!$Y$2:$Y$1001,$S100)&lt;&gt;"",INDEX(Responses!$Y$2:$Y$1001,$S100)&lt;=2),", Discharge instructions",""),3,500))</f>
        <v/>
      </c>
      <c r="G100" s="24" t="str">
        <f aca="false">IF($S100="","",INDEX(Responses!$L$2:$L$1001,$S100)&amp;"")</f>
        <v/>
      </c>
      <c r="H100" s="27"/>
      <c r="I100" s="33"/>
      <c r="J100" s="34" t="str">
        <f aca="false">IF(OR(I100="",B100=""),"",ROUND((I100-B100)*24,1))</f>
        <v/>
      </c>
      <c r="K100" s="27"/>
      <c r="L100" s="27"/>
      <c r="M100" s="27"/>
      <c r="N100" s="35"/>
      <c r="O100" s="36" t="str">
        <f aca="false">IF(OR(N100="",B100=""),"",N100-B100)</f>
        <v/>
      </c>
      <c r="P100" s="24" t="str">
        <f aca="false">IF(J100="","",IF(AND(C100="IPD",J100&lt;=24),"Yes",IF(AND(C100&lt;&gt;"IPD",J100&lt;=48),"Yes","No")))</f>
        <v/>
      </c>
      <c r="Q100" s="24" t="str">
        <f aca="false">IF(B100="","",TEXT(B100,"yyyy-mm"))</f>
        <v/>
      </c>
      <c r="R100" s="34" t="str">
        <f aca="false">IF(AND(Q100='Monthly Summary'!$C$4,J100&lt;&gt;""),J100,"")</f>
        <v/>
      </c>
      <c r="S100" s="24" t="str">
        <f aca="false">IF(A100="","",IFERROR(MATCH(A100,Responses!$A$2:$A$1001,0),""))</f>
        <v/>
      </c>
    </row>
    <row r="101" customFormat="false" ht="15" hidden="false" customHeight="false" outlineLevel="0" collapsed="false">
      <c r="A101" s="27"/>
      <c r="B101" s="32" t="str">
        <f aca="false">IF($S101="","",INDEX(Responses!$B$2:$B$1001,$S101))</f>
        <v/>
      </c>
      <c r="C101" s="24" t="str">
        <f aca="false">IF($S101="","",INDEX(Responses!$E$2:$E$1001,$S101)&amp;"")</f>
        <v/>
      </c>
      <c r="D101" s="24" t="str">
        <f aca="false">IF($S101="","",INDEX(Responses!$G$2:$G$1001,$S101)&amp;"")</f>
        <v/>
      </c>
      <c r="E101" s="24" t="str">
        <f aca="false">IF($S101="","",INDEX(Responses!$J$2:$J$1001,$S101))</f>
        <v/>
      </c>
      <c r="F101" s="24" t="str">
        <f aca="false">IF($S101="","",MID(IF(AND(INDEX(Responses!$M$2:$M$1001,$S101)&lt;&gt;"",INDEX(Responses!$M$2:$M$1001,$S101)&lt;=2),", Booking/Admission","")&amp;IF(AND(INDEX(Responses!$N$2:$N$1001,$S101)&lt;&gt;"",INDEX(Responses!$N$2:$N$1001,$S101)&lt;=2),", Waiting time","")&amp;IF(AND(INDEX(Responses!$O$2:$O$1001,$S101)&lt;&gt;"",INDEX(Responses!$O$2:$O$1001,$S101)&lt;=2),", Doctor communication","")&amp;IF(AND(INDEX(Responses!$P$2:$P$1001,$S101)&lt;&gt;"",INDEX(Responses!$P$2:$P$1001,$S101)&lt;=2),", Time to ask questions","")&amp;IF(AND(INDEX(Responses!$Q$2:$Q$1001,$S101)&lt;&gt;"",INDEX(Responses!$Q$2:$Q$1001,$S101)&lt;=2),", Front desk and billing staff","")&amp;IF(AND(INDEX(Responses!$R$2:$R$1001,$S101)&lt;&gt;"",INDEX(Responses!$R$2:$R$1001,$S101)&lt;=2),", Billing clarity","")&amp;IF(AND(INDEX(Responses!$S$2:$S$1001,$S101)&lt;&gt;"",INDEX(Responses!$S$2:$S$1001,$S101)&lt;=2),", Cleanliness","")&amp;IF(AND(INDEX(Responses!$T$2:$T$1001,$S101)&lt;&gt;"",INDEX(Responses!$T$2:$T$1001,$S101)&lt;=2),", Nursing responsiveness","")&amp;IF(AND(INDEX(Responses!$U$2:$U$1001,$S101)&lt;&gt;"",INDEX(Responses!$U$2:$U$1001,$S101)&lt;=2),", Nursing courtesy","")&amp;IF(AND(INDEX(Responses!$V$2:$V$1001,$S101)&lt;&gt;"",INDEX(Responses!$V$2:$V$1001,$S101)&lt;=2),", Food","")&amp;IF(AND(INDEX(Responses!$W$2:$W$1001,$S101)&lt;&gt;"",INDEX(Responses!$W$2:$W$1001,$S101)&lt;=2),", Insurance/TPA","")&amp;IF(AND(INDEX(Responses!$X$2:$X$1001,$S101)&lt;&gt;"",INDEX(Responses!$X$2:$X$1001,$S101)&lt;=2),", Discharge process","")&amp;IF(AND(INDEX(Responses!$Y$2:$Y$1001,$S101)&lt;&gt;"",INDEX(Responses!$Y$2:$Y$1001,$S101)&lt;=2),", Discharge instructions",""),3,500))</f>
        <v/>
      </c>
      <c r="G101" s="24" t="str">
        <f aca="false">IF($S101="","",INDEX(Responses!$L$2:$L$1001,$S101)&amp;"")</f>
        <v/>
      </c>
      <c r="H101" s="27"/>
      <c r="I101" s="33"/>
      <c r="J101" s="34" t="str">
        <f aca="false">IF(OR(I101="",B101=""),"",ROUND((I101-B101)*24,1))</f>
        <v/>
      </c>
      <c r="K101" s="27"/>
      <c r="L101" s="27"/>
      <c r="M101" s="27"/>
      <c r="N101" s="35"/>
      <c r="O101" s="36" t="str">
        <f aca="false">IF(OR(N101="",B101=""),"",N101-B101)</f>
        <v/>
      </c>
      <c r="P101" s="24" t="str">
        <f aca="false">IF(J101="","",IF(AND(C101="IPD",J101&lt;=24),"Yes",IF(AND(C101&lt;&gt;"IPD",J101&lt;=48),"Yes","No")))</f>
        <v/>
      </c>
      <c r="Q101" s="24" t="str">
        <f aca="false">IF(B101="","",TEXT(B101,"yyyy-mm"))</f>
        <v/>
      </c>
      <c r="R101" s="34" t="str">
        <f aca="false">IF(AND(Q101='Monthly Summary'!$C$4,J101&lt;&gt;""),J101,"")</f>
        <v/>
      </c>
      <c r="S101" s="24" t="str">
        <f aca="false">IF(A101="","",IFERROR(MATCH(A101,Responses!$A$2:$A$1001,0),""))</f>
        <v/>
      </c>
    </row>
    <row r="102" customFormat="false" ht="15" hidden="false" customHeight="false" outlineLevel="0" collapsed="false">
      <c r="A102" s="27"/>
      <c r="B102" s="32" t="str">
        <f aca="false">IF($S102="","",INDEX(Responses!$B$2:$B$1001,$S102))</f>
        <v/>
      </c>
      <c r="C102" s="24" t="str">
        <f aca="false">IF($S102="","",INDEX(Responses!$E$2:$E$1001,$S102)&amp;"")</f>
        <v/>
      </c>
      <c r="D102" s="24" t="str">
        <f aca="false">IF($S102="","",INDEX(Responses!$G$2:$G$1001,$S102)&amp;"")</f>
        <v/>
      </c>
      <c r="E102" s="24" t="str">
        <f aca="false">IF($S102="","",INDEX(Responses!$J$2:$J$1001,$S102))</f>
        <v/>
      </c>
      <c r="F102" s="24" t="str">
        <f aca="false">IF($S102="","",MID(IF(AND(INDEX(Responses!$M$2:$M$1001,$S102)&lt;&gt;"",INDEX(Responses!$M$2:$M$1001,$S102)&lt;=2),", Booking/Admission","")&amp;IF(AND(INDEX(Responses!$N$2:$N$1001,$S102)&lt;&gt;"",INDEX(Responses!$N$2:$N$1001,$S102)&lt;=2),", Waiting time","")&amp;IF(AND(INDEX(Responses!$O$2:$O$1001,$S102)&lt;&gt;"",INDEX(Responses!$O$2:$O$1001,$S102)&lt;=2),", Doctor communication","")&amp;IF(AND(INDEX(Responses!$P$2:$P$1001,$S102)&lt;&gt;"",INDEX(Responses!$P$2:$P$1001,$S102)&lt;=2),", Time to ask questions","")&amp;IF(AND(INDEX(Responses!$Q$2:$Q$1001,$S102)&lt;&gt;"",INDEX(Responses!$Q$2:$Q$1001,$S102)&lt;=2),", Front desk and billing staff","")&amp;IF(AND(INDEX(Responses!$R$2:$R$1001,$S102)&lt;&gt;"",INDEX(Responses!$R$2:$R$1001,$S102)&lt;=2),", Billing clarity","")&amp;IF(AND(INDEX(Responses!$S$2:$S$1001,$S102)&lt;&gt;"",INDEX(Responses!$S$2:$S$1001,$S102)&lt;=2),", Cleanliness","")&amp;IF(AND(INDEX(Responses!$T$2:$T$1001,$S102)&lt;&gt;"",INDEX(Responses!$T$2:$T$1001,$S102)&lt;=2),", Nursing responsiveness","")&amp;IF(AND(INDEX(Responses!$U$2:$U$1001,$S102)&lt;&gt;"",INDEX(Responses!$U$2:$U$1001,$S102)&lt;=2),", Nursing courtesy","")&amp;IF(AND(INDEX(Responses!$V$2:$V$1001,$S102)&lt;&gt;"",INDEX(Responses!$V$2:$V$1001,$S102)&lt;=2),", Food","")&amp;IF(AND(INDEX(Responses!$W$2:$W$1001,$S102)&lt;&gt;"",INDEX(Responses!$W$2:$W$1001,$S102)&lt;=2),", Insurance/TPA","")&amp;IF(AND(INDEX(Responses!$X$2:$X$1001,$S102)&lt;&gt;"",INDEX(Responses!$X$2:$X$1001,$S102)&lt;=2),", Discharge process","")&amp;IF(AND(INDEX(Responses!$Y$2:$Y$1001,$S102)&lt;&gt;"",INDEX(Responses!$Y$2:$Y$1001,$S102)&lt;=2),", Discharge instructions",""),3,500))</f>
        <v/>
      </c>
      <c r="G102" s="24" t="str">
        <f aca="false">IF($S102="","",INDEX(Responses!$L$2:$L$1001,$S102)&amp;"")</f>
        <v/>
      </c>
      <c r="H102" s="27"/>
      <c r="I102" s="33"/>
      <c r="J102" s="34" t="str">
        <f aca="false">IF(OR(I102="",B102=""),"",ROUND((I102-B102)*24,1))</f>
        <v/>
      </c>
      <c r="K102" s="27"/>
      <c r="L102" s="27"/>
      <c r="M102" s="27"/>
      <c r="N102" s="35"/>
      <c r="O102" s="36" t="str">
        <f aca="false">IF(OR(N102="",B102=""),"",N102-B102)</f>
        <v/>
      </c>
      <c r="P102" s="24" t="str">
        <f aca="false">IF(J102="","",IF(AND(C102="IPD",J102&lt;=24),"Yes",IF(AND(C102&lt;&gt;"IPD",J102&lt;=48),"Yes","No")))</f>
        <v/>
      </c>
      <c r="Q102" s="24" t="str">
        <f aca="false">IF(B102="","",TEXT(B102,"yyyy-mm"))</f>
        <v/>
      </c>
      <c r="R102" s="34" t="str">
        <f aca="false">IF(AND(Q102='Monthly Summary'!$C$4,J102&lt;&gt;""),J102,"")</f>
        <v/>
      </c>
      <c r="S102" s="24" t="str">
        <f aca="false">IF(A102="","",IFERROR(MATCH(A102,Responses!$A$2:$A$1001,0),""))</f>
        <v/>
      </c>
    </row>
    <row r="103" customFormat="false" ht="15" hidden="false" customHeight="false" outlineLevel="0" collapsed="false">
      <c r="A103" s="27"/>
      <c r="B103" s="32" t="str">
        <f aca="false">IF($S103="","",INDEX(Responses!$B$2:$B$1001,$S103))</f>
        <v/>
      </c>
      <c r="C103" s="24" t="str">
        <f aca="false">IF($S103="","",INDEX(Responses!$E$2:$E$1001,$S103)&amp;"")</f>
        <v/>
      </c>
      <c r="D103" s="24" t="str">
        <f aca="false">IF($S103="","",INDEX(Responses!$G$2:$G$1001,$S103)&amp;"")</f>
        <v/>
      </c>
      <c r="E103" s="24" t="str">
        <f aca="false">IF($S103="","",INDEX(Responses!$J$2:$J$1001,$S103))</f>
        <v/>
      </c>
      <c r="F103" s="24" t="str">
        <f aca="false">IF($S103="","",MID(IF(AND(INDEX(Responses!$M$2:$M$1001,$S103)&lt;&gt;"",INDEX(Responses!$M$2:$M$1001,$S103)&lt;=2),", Booking/Admission","")&amp;IF(AND(INDEX(Responses!$N$2:$N$1001,$S103)&lt;&gt;"",INDEX(Responses!$N$2:$N$1001,$S103)&lt;=2),", Waiting time","")&amp;IF(AND(INDEX(Responses!$O$2:$O$1001,$S103)&lt;&gt;"",INDEX(Responses!$O$2:$O$1001,$S103)&lt;=2),", Doctor communication","")&amp;IF(AND(INDEX(Responses!$P$2:$P$1001,$S103)&lt;&gt;"",INDEX(Responses!$P$2:$P$1001,$S103)&lt;=2),", Time to ask questions","")&amp;IF(AND(INDEX(Responses!$Q$2:$Q$1001,$S103)&lt;&gt;"",INDEX(Responses!$Q$2:$Q$1001,$S103)&lt;=2),", Front desk and billing staff","")&amp;IF(AND(INDEX(Responses!$R$2:$R$1001,$S103)&lt;&gt;"",INDEX(Responses!$R$2:$R$1001,$S103)&lt;=2),", Billing clarity","")&amp;IF(AND(INDEX(Responses!$S$2:$S$1001,$S103)&lt;&gt;"",INDEX(Responses!$S$2:$S$1001,$S103)&lt;=2),", Cleanliness","")&amp;IF(AND(INDEX(Responses!$T$2:$T$1001,$S103)&lt;&gt;"",INDEX(Responses!$T$2:$T$1001,$S103)&lt;=2),", Nursing responsiveness","")&amp;IF(AND(INDEX(Responses!$U$2:$U$1001,$S103)&lt;&gt;"",INDEX(Responses!$U$2:$U$1001,$S103)&lt;=2),", Nursing courtesy","")&amp;IF(AND(INDEX(Responses!$V$2:$V$1001,$S103)&lt;&gt;"",INDEX(Responses!$V$2:$V$1001,$S103)&lt;=2),", Food","")&amp;IF(AND(INDEX(Responses!$W$2:$W$1001,$S103)&lt;&gt;"",INDEX(Responses!$W$2:$W$1001,$S103)&lt;=2),", Insurance/TPA","")&amp;IF(AND(INDEX(Responses!$X$2:$X$1001,$S103)&lt;&gt;"",INDEX(Responses!$X$2:$X$1001,$S103)&lt;=2),", Discharge process","")&amp;IF(AND(INDEX(Responses!$Y$2:$Y$1001,$S103)&lt;&gt;"",INDEX(Responses!$Y$2:$Y$1001,$S103)&lt;=2),", Discharge instructions",""),3,500))</f>
        <v/>
      </c>
      <c r="G103" s="24" t="str">
        <f aca="false">IF($S103="","",INDEX(Responses!$L$2:$L$1001,$S103)&amp;"")</f>
        <v/>
      </c>
      <c r="H103" s="27"/>
      <c r="I103" s="33"/>
      <c r="J103" s="34" t="str">
        <f aca="false">IF(OR(I103="",B103=""),"",ROUND((I103-B103)*24,1))</f>
        <v/>
      </c>
      <c r="K103" s="27"/>
      <c r="L103" s="27"/>
      <c r="M103" s="27"/>
      <c r="N103" s="35"/>
      <c r="O103" s="36" t="str">
        <f aca="false">IF(OR(N103="",B103=""),"",N103-B103)</f>
        <v/>
      </c>
      <c r="P103" s="24" t="str">
        <f aca="false">IF(J103="","",IF(AND(C103="IPD",J103&lt;=24),"Yes",IF(AND(C103&lt;&gt;"IPD",J103&lt;=48),"Yes","No")))</f>
        <v/>
      </c>
      <c r="Q103" s="24" t="str">
        <f aca="false">IF(B103="","",TEXT(B103,"yyyy-mm"))</f>
        <v/>
      </c>
      <c r="R103" s="34" t="str">
        <f aca="false">IF(AND(Q103='Monthly Summary'!$C$4,J103&lt;&gt;""),J103,"")</f>
        <v/>
      </c>
      <c r="S103" s="24" t="str">
        <f aca="false">IF(A103="","",IFERROR(MATCH(A103,Responses!$A$2:$A$1001,0),""))</f>
        <v/>
      </c>
    </row>
    <row r="104" customFormat="false" ht="15" hidden="false" customHeight="false" outlineLevel="0" collapsed="false">
      <c r="A104" s="27"/>
      <c r="B104" s="32" t="str">
        <f aca="false">IF($S104="","",INDEX(Responses!$B$2:$B$1001,$S104))</f>
        <v/>
      </c>
      <c r="C104" s="24" t="str">
        <f aca="false">IF($S104="","",INDEX(Responses!$E$2:$E$1001,$S104)&amp;"")</f>
        <v/>
      </c>
      <c r="D104" s="24" t="str">
        <f aca="false">IF($S104="","",INDEX(Responses!$G$2:$G$1001,$S104)&amp;"")</f>
        <v/>
      </c>
      <c r="E104" s="24" t="str">
        <f aca="false">IF($S104="","",INDEX(Responses!$J$2:$J$1001,$S104))</f>
        <v/>
      </c>
      <c r="F104" s="24" t="str">
        <f aca="false">IF($S104="","",MID(IF(AND(INDEX(Responses!$M$2:$M$1001,$S104)&lt;&gt;"",INDEX(Responses!$M$2:$M$1001,$S104)&lt;=2),", Booking/Admission","")&amp;IF(AND(INDEX(Responses!$N$2:$N$1001,$S104)&lt;&gt;"",INDEX(Responses!$N$2:$N$1001,$S104)&lt;=2),", Waiting time","")&amp;IF(AND(INDEX(Responses!$O$2:$O$1001,$S104)&lt;&gt;"",INDEX(Responses!$O$2:$O$1001,$S104)&lt;=2),", Doctor communication","")&amp;IF(AND(INDEX(Responses!$P$2:$P$1001,$S104)&lt;&gt;"",INDEX(Responses!$P$2:$P$1001,$S104)&lt;=2),", Time to ask questions","")&amp;IF(AND(INDEX(Responses!$Q$2:$Q$1001,$S104)&lt;&gt;"",INDEX(Responses!$Q$2:$Q$1001,$S104)&lt;=2),", Front desk and billing staff","")&amp;IF(AND(INDEX(Responses!$R$2:$R$1001,$S104)&lt;&gt;"",INDEX(Responses!$R$2:$R$1001,$S104)&lt;=2),", Billing clarity","")&amp;IF(AND(INDEX(Responses!$S$2:$S$1001,$S104)&lt;&gt;"",INDEX(Responses!$S$2:$S$1001,$S104)&lt;=2),", Cleanliness","")&amp;IF(AND(INDEX(Responses!$T$2:$T$1001,$S104)&lt;&gt;"",INDEX(Responses!$T$2:$T$1001,$S104)&lt;=2),", Nursing responsiveness","")&amp;IF(AND(INDEX(Responses!$U$2:$U$1001,$S104)&lt;&gt;"",INDEX(Responses!$U$2:$U$1001,$S104)&lt;=2),", Nursing courtesy","")&amp;IF(AND(INDEX(Responses!$V$2:$V$1001,$S104)&lt;&gt;"",INDEX(Responses!$V$2:$V$1001,$S104)&lt;=2),", Food","")&amp;IF(AND(INDEX(Responses!$W$2:$W$1001,$S104)&lt;&gt;"",INDEX(Responses!$W$2:$W$1001,$S104)&lt;=2),", Insurance/TPA","")&amp;IF(AND(INDEX(Responses!$X$2:$X$1001,$S104)&lt;&gt;"",INDEX(Responses!$X$2:$X$1001,$S104)&lt;=2),", Discharge process","")&amp;IF(AND(INDEX(Responses!$Y$2:$Y$1001,$S104)&lt;&gt;"",INDEX(Responses!$Y$2:$Y$1001,$S104)&lt;=2),", Discharge instructions",""),3,500))</f>
        <v/>
      </c>
      <c r="G104" s="24" t="str">
        <f aca="false">IF($S104="","",INDEX(Responses!$L$2:$L$1001,$S104)&amp;"")</f>
        <v/>
      </c>
      <c r="H104" s="27"/>
      <c r="I104" s="33"/>
      <c r="J104" s="34" t="str">
        <f aca="false">IF(OR(I104="",B104=""),"",ROUND((I104-B104)*24,1))</f>
        <v/>
      </c>
      <c r="K104" s="27"/>
      <c r="L104" s="27"/>
      <c r="M104" s="27"/>
      <c r="N104" s="35"/>
      <c r="O104" s="36" t="str">
        <f aca="false">IF(OR(N104="",B104=""),"",N104-B104)</f>
        <v/>
      </c>
      <c r="P104" s="24" t="str">
        <f aca="false">IF(J104="","",IF(AND(C104="IPD",J104&lt;=24),"Yes",IF(AND(C104&lt;&gt;"IPD",J104&lt;=48),"Yes","No")))</f>
        <v/>
      </c>
      <c r="Q104" s="24" t="str">
        <f aca="false">IF(B104="","",TEXT(B104,"yyyy-mm"))</f>
        <v/>
      </c>
      <c r="R104" s="34" t="str">
        <f aca="false">IF(AND(Q104='Monthly Summary'!$C$4,J104&lt;&gt;""),J104,"")</f>
        <v/>
      </c>
      <c r="S104" s="24" t="str">
        <f aca="false">IF(A104="","",IFERROR(MATCH(A104,Responses!$A$2:$A$1001,0),""))</f>
        <v/>
      </c>
    </row>
    <row r="105" customFormat="false" ht="15" hidden="false" customHeight="false" outlineLevel="0" collapsed="false">
      <c r="A105" s="27"/>
      <c r="B105" s="32" t="str">
        <f aca="false">IF($S105="","",INDEX(Responses!$B$2:$B$1001,$S105))</f>
        <v/>
      </c>
      <c r="C105" s="24" t="str">
        <f aca="false">IF($S105="","",INDEX(Responses!$E$2:$E$1001,$S105)&amp;"")</f>
        <v/>
      </c>
      <c r="D105" s="24" t="str">
        <f aca="false">IF($S105="","",INDEX(Responses!$G$2:$G$1001,$S105)&amp;"")</f>
        <v/>
      </c>
      <c r="E105" s="24" t="str">
        <f aca="false">IF($S105="","",INDEX(Responses!$J$2:$J$1001,$S105))</f>
        <v/>
      </c>
      <c r="F105" s="24" t="str">
        <f aca="false">IF($S105="","",MID(IF(AND(INDEX(Responses!$M$2:$M$1001,$S105)&lt;&gt;"",INDEX(Responses!$M$2:$M$1001,$S105)&lt;=2),", Booking/Admission","")&amp;IF(AND(INDEX(Responses!$N$2:$N$1001,$S105)&lt;&gt;"",INDEX(Responses!$N$2:$N$1001,$S105)&lt;=2),", Waiting time","")&amp;IF(AND(INDEX(Responses!$O$2:$O$1001,$S105)&lt;&gt;"",INDEX(Responses!$O$2:$O$1001,$S105)&lt;=2),", Doctor communication","")&amp;IF(AND(INDEX(Responses!$P$2:$P$1001,$S105)&lt;&gt;"",INDEX(Responses!$P$2:$P$1001,$S105)&lt;=2),", Time to ask questions","")&amp;IF(AND(INDEX(Responses!$Q$2:$Q$1001,$S105)&lt;&gt;"",INDEX(Responses!$Q$2:$Q$1001,$S105)&lt;=2),", Front desk and billing staff","")&amp;IF(AND(INDEX(Responses!$R$2:$R$1001,$S105)&lt;&gt;"",INDEX(Responses!$R$2:$R$1001,$S105)&lt;=2),", Billing clarity","")&amp;IF(AND(INDEX(Responses!$S$2:$S$1001,$S105)&lt;&gt;"",INDEX(Responses!$S$2:$S$1001,$S105)&lt;=2),", Cleanliness","")&amp;IF(AND(INDEX(Responses!$T$2:$T$1001,$S105)&lt;&gt;"",INDEX(Responses!$T$2:$T$1001,$S105)&lt;=2),", Nursing responsiveness","")&amp;IF(AND(INDEX(Responses!$U$2:$U$1001,$S105)&lt;&gt;"",INDEX(Responses!$U$2:$U$1001,$S105)&lt;=2),", Nursing courtesy","")&amp;IF(AND(INDEX(Responses!$V$2:$V$1001,$S105)&lt;&gt;"",INDEX(Responses!$V$2:$V$1001,$S105)&lt;=2),", Food","")&amp;IF(AND(INDEX(Responses!$W$2:$W$1001,$S105)&lt;&gt;"",INDEX(Responses!$W$2:$W$1001,$S105)&lt;=2),", Insurance/TPA","")&amp;IF(AND(INDEX(Responses!$X$2:$X$1001,$S105)&lt;&gt;"",INDEX(Responses!$X$2:$X$1001,$S105)&lt;=2),", Discharge process","")&amp;IF(AND(INDEX(Responses!$Y$2:$Y$1001,$S105)&lt;&gt;"",INDEX(Responses!$Y$2:$Y$1001,$S105)&lt;=2),", Discharge instructions",""),3,500))</f>
        <v/>
      </c>
      <c r="G105" s="24" t="str">
        <f aca="false">IF($S105="","",INDEX(Responses!$L$2:$L$1001,$S105)&amp;"")</f>
        <v/>
      </c>
      <c r="H105" s="27"/>
      <c r="I105" s="33"/>
      <c r="J105" s="34" t="str">
        <f aca="false">IF(OR(I105="",B105=""),"",ROUND((I105-B105)*24,1))</f>
        <v/>
      </c>
      <c r="K105" s="27"/>
      <c r="L105" s="27"/>
      <c r="M105" s="27"/>
      <c r="N105" s="35"/>
      <c r="O105" s="36" t="str">
        <f aca="false">IF(OR(N105="",B105=""),"",N105-B105)</f>
        <v/>
      </c>
      <c r="P105" s="24" t="str">
        <f aca="false">IF(J105="","",IF(AND(C105="IPD",J105&lt;=24),"Yes",IF(AND(C105&lt;&gt;"IPD",J105&lt;=48),"Yes","No")))</f>
        <v/>
      </c>
      <c r="Q105" s="24" t="str">
        <f aca="false">IF(B105="","",TEXT(B105,"yyyy-mm"))</f>
        <v/>
      </c>
      <c r="R105" s="34" t="str">
        <f aca="false">IF(AND(Q105='Monthly Summary'!$C$4,J105&lt;&gt;""),J105,"")</f>
        <v/>
      </c>
      <c r="S105" s="24" t="str">
        <f aca="false">IF(A105="","",IFERROR(MATCH(A105,Responses!$A$2:$A$1001,0),""))</f>
        <v/>
      </c>
    </row>
    <row r="106" customFormat="false" ht="15" hidden="false" customHeight="false" outlineLevel="0" collapsed="false">
      <c r="A106" s="27"/>
      <c r="B106" s="32" t="str">
        <f aca="false">IF($S106="","",INDEX(Responses!$B$2:$B$1001,$S106))</f>
        <v/>
      </c>
      <c r="C106" s="24" t="str">
        <f aca="false">IF($S106="","",INDEX(Responses!$E$2:$E$1001,$S106)&amp;"")</f>
        <v/>
      </c>
      <c r="D106" s="24" t="str">
        <f aca="false">IF($S106="","",INDEX(Responses!$G$2:$G$1001,$S106)&amp;"")</f>
        <v/>
      </c>
      <c r="E106" s="24" t="str">
        <f aca="false">IF($S106="","",INDEX(Responses!$J$2:$J$1001,$S106))</f>
        <v/>
      </c>
      <c r="F106" s="24" t="str">
        <f aca="false">IF($S106="","",MID(IF(AND(INDEX(Responses!$M$2:$M$1001,$S106)&lt;&gt;"",INDEX(Responses!$M$2:$M$1001,$S106)&lt;=2),", Booking/Admission","")&amp;IF(AND(INDEX(Responses!$N$2:$N$1001,$S106)&lt;&gt;"",INDEX(Responses!$N$2:$N$1001,$S106)&lt;=2),", Waiting time","")&amp;IF(AND(INDEX(Responses!$O$2:$O$1001,$S106)&lt;&gt;"",INDEX(Responses!$O$2:$O$1001,$S106)&lt;=2),", Doctor communication","")&amp;IF(AND(INDEX(Responses!$P$2:$P$1001,$S106)&lt;&gt;"",INDEX(Responses!$P$2:$P$1001,$S106)&lt;=2),", Time to ask questions","")&amp;IF(AND(INDEX(Responses!$Q$2:$Q$1001,$S106)&lt;&gt;"",INDEX(Responses!$Q$2:$Q$1001,$S106)&lt;=2),", Front desk and billing staff","")&amp;IF(AND(INDEX(Responses!$R$2:$R$1001,$S106)&lt;&gt;"",INDEX(Responses!$R$2:$R$1001,$S106)&lt;=2),", Billing clarity","")&amp;IF(AND(INDEX(Responses!$S$2:$S$1001,$S106)&lt;&gt;"",INDEX(Responses!$S$2:$S$1001,$S106)&lt;=2),", Cleanliness","")&amp;IF(AND(INDEX(Responses!$T$2:$T$1001,$S106)&lt;&gt;"",INDEX(Responses!$T$2:$T$1001,$S106)&lt;=2),", Nursing responsiveness","")&amp;IF(AND(INDEX(Responses!$U$2:$U$1001,$S106)&lt;&gt;"",INDEX(Responses!$U$2:$U$1001,$S106)&lt;=2),", Nursing courtesy","")&amp;IF(AND(INDEX(Responses!$V$2:$V$1001,$S106)&lt;&gt;"",INDEX(Responses!$V$2:$V$1001,$S106)&lt;=2),", Food","")&amp;IF(AND(INDEX(Responses!$W$2:$W$1001,$S106)&lt;&gt;"",INDEX(Responses!$W$2:$W$1001,$S106)&lt;=2),", Insurance/TPA","")&amp;IF(AND(INDEX(Responses!$X$2:$X$1001,$S106)&lt;&gt;"",INDEX(Responses!$X$2:$X$1001,$S106)&lt;=2),", Discharge process","")&amp;IF(AND(INDEX(Responses!$Y$2:$Y$1001,$S106)&lt;&gt;"",INDEX(Responses!$Y$2:$Y$1001,$S106)&lt;=2),", Discharge instructions",""),3,500))</f>
        <v/>
      </c>
      <c r="G106" s="24" t="str">
        <f aca="false">IF($S106="","",INDEX(Responses!$L$2:$L$1001,$S106)&amp;"")</f>
        <v/>
      </c>
      <c r="H106" s="27"/>
      <c r="I106" s="33"/>
      <c r="J106" s="34" t="str">
        <f aca="false">IF(OR(I106="",B106=""),"",ROUND((I106-B106)*24,1))</f>
        <v/>
      </c>
      <c r="K106" s="27"/>
      <c r="L106" s="27"/>
      <c r="M106" s="27"/>
      <c r="N106" s="35"/>
      <c r="O106" s="36" t="str">
        <f aca="false">IF(OR(N106="",B106=""),"",N106-B106)</f>
        <v/>
      </c>
      <c r="P106" s="24" t="str">
        <f aca="false">IF(J106="","",IF(AND(C106="IPD",J106&lt;=24),"Yes",IF(AND(C106&lt;&gt;"IPD",J106&lt;=48),"Yes","No")))</f>
        <v/>
      </c>
      <c r="Q106" s="24" t="str">
        <f aca="false">IF(B106="","",TEXT(B106,"yyyy-mm"))</f>
        <v/>
      </c>
      <c r="R106" s="34" t="str">
        <f aca="false">IF(AND(Q106='Monthly Summary'!$C$4,J106&lt;&gt;""),J106,"")</f>
        <v/>
      </c>
      <c r="S106" s="24" t="str">
        <f aca="false">IF(A106="","",IFERROR(MATCH(A106,Responses!$A$2:$A$1001,0),""))</f>
        <v/>
      </c>
    </row>
    <row r="107" customFormat="false" ht="15" hidden="false" customHeight="false" outlineLevel="0" collapsed="false">
      <c r="A107" s="27"/>
      <c r="B107" s="32" t="str">
        <f aca="false">IF($S107="","",INDEX(Responses!$B$2:$B$1001,$S107))</f>
        <v/>
      </c>
      <c r="C107" s="24" t="str">
        <f aca="false">IF($S107="","",INDEX(Responses!$E$2:$E$1001,$S107)&amp;"")</f>
        <v/>
      </c>
      <c r="D107" s="24" t="str">
        <f aca="false">IF($S107="","",INDEX(Responses!$G$2:$G$1001,$S107)&amp;"")</f>
        <v/>
      </c>
      <c r="E107" s="24" t="str">
        <f aca="false">IF($S107="","",INDEX(Responses!$J$2:$J$1001,$S107))</f>
        <v/>
      </c>
      <c r="F107" s="24" t="str">
        <f aca="false">IF($S107="","",MID(IF(AND(INDEX(Responses!$M$2:$M$1001,$S107)&lt;&gt;"",INDEX(Responses!$M$2:$M$1001,$S107)&lt;=2),", Booking/Admission","")&amp;IF(AND(INDEX(Responses!$N$2:$N$1001,$S107)&lt;&gt;"",INDEX(Responses!$N$2:$N$1001,$S107)&lt;=2),", Waiting time","")&amp;IF(AND(INDEX(Responses!$O$2:$O$1001,$S107)&lt;&gt;"",INDEX(Responses!$O$2:$O$1001,$S107)&lt;=2),", Doctor communication","")&amp;IF(AND(INDEX(Responses!$P$2:$P$1001,$S107)&lt;&gt;"",INDEX(Responses!$P$2:$P$1001,$S107)&lt;=2),", Time to ask questions","")&amp;IF(AND(INDEX(Responses!$Q$2:$Q$1001,$S107)&lt;&gt;"",INDEX(Responses!$Q$2:$Q$1001,$S107)&lt;=2),", Front desk and billing staff","")&amp;IF(AND(INDEX(Responses!$R$2:$R$1001,$S107)&lt;&gt;"",INDEX(Responses!$R$2:$R$1001,$S107)&lt;=2),", Billing clarity","")&amp;IF(AND(INDEX(Responses!$S$2:$S$1001,$S107)&lt;&gt;"",INDEX(Responses!$S$2:$S$1001,$S107)&lt;=2),", Cleanliness","")&amp;IF(AND(INDEX(Responses!$T$2:$T$1001,$S107)&lt;&gt;"",INDEX(Responses!$T$2:$T$1001,$S107)&lt;=2),", Nursing responsiveness","")&amp;IF(AND(INDEX(Responses!$U$2:$U$1001,$S107)&lt;&gt;"",INDEX(Responses!$U$2:$U$1001,$S107)&lt;=2),", Nursing courtesy","")&amp;IF(AND(INDEX(Responses!$V$2:$V$1001,$S107)&lt;&gt;"",INDEX(Responses!$V$2:$V$1001,$S107)&lt;=2),", Food","")&amp;IF(AND(INDEX(Responses!$W$2:$W$1001,$S107)&lt;&gt;"",INDEX(Responses!$W$2:$W$1001,$S107)&lt;=2),", Insurance/TPA","")&amp;IF(AND(INDEX(Responses!$X$2:$X$1001,$S107)&lt;&gt;"",INDEX(Responses!$X$2:$X$1001,$S107)&lt;=2),", Discharge process","")&amp;IF(AND(INDEX(Responses!$Y$2:$Y$1001,$S107)&lt;&gt;"",INDEX(Responses!$Y$2:$Y$1001,$S107)&lt;=2),", Discharge instructions",""),3,500))</f>
        <v/>
      </c>
      <c r="G107" s="24" t="str">
        <f aca="false">IF($S107="","",INDEX(Responses!$L$2:$L$1001,$S107)&amp;"")</f>
        <v/>
      </c>
      <c r="H107" s="27"/>
      <c r="I107" s="33"/>
      <c r="J107" s="34" t="str">
        <f aca="false">IF(OR(I107="",B107=""),"",ROUND((I107-B107)*24,1))</f>
        <v/>
      </c>
      <c r="K107" s="27"/>
      <c r="L107" s="27"/>
      <c r="M107" s="27"/>
      <c r="N107" s="35"/>
      <c r="O107" s="36" t="str">
        <f aca="false">IF(OR(N107="",B107=""),"",N107-B107)</f>
        <v/>
      </c>
      <c r="P107" s="24" t="str">
        <f aca="false">IF(J107="","",IF(AND(C107="IPD",J107&lt;=24),"Yes",IF(AND(C107&lt;&gt;"IPD",J107&lt;=48),"Yes","No")))</f>
        <v/>
      </c>
      <c r="Q107" s="24" t="str">
        <f aca="false">IF(B107="","",TEXT(B107,"yyyy-mm"))</f>
        <v/>
      </c>
      <c r="R107" s="34" t="str">
        <f aca="false">IF(AND(Q107='Monthly Summary'!$C$4,J107&lt;&gt;""),J107,"")</f>
        <v/>
      </c>
      <c r="S107" s="24" t="str">
        <f aca="false">IF(A107="","",IFERROR(MATCH(A107,Responses!$A$2:$A$1001,0),""))</f>
        <v/>
      </c>
    </row>
    <row r="108" customFormat="false" ht="15" hidden="false" customHeight="false" outlineLevel="0" collapsed="false">
      <c r="A108" s="27"/>
      <c r="B108" s="32" t="str">
        <f aca="false">IF($S108="","",INDEX(Responses!$B$2:$B$1001,$S108))</f>
        <v/>
      </c>
      <c r="C108" s="24" t="str">
        <f aca="false">IF($S108="","",INDEX(Responses!$E$2:$E$1001,$S108)&amp;"")</f>
        <v/>
      </c>
      <c r="D108" s="24" t="str">
        <f aca="false">IF($S108="","",INDEX(Responses!$G$2:$G$1001,$S108)&amp;"")</f>
        <v/>
      </c>
      <c r="E108" s="24" t="str">
        <f aca="false">IF($S108="","",INDEX(Responses!$J$2:$J$1001,$S108))</f>
        <v/>
      </c>
      <c r="F108" s="24" t="str">
        <f aca="false">IF($S108="","",MID(IF(AND(INDEX(Responses!$M$2:$M$1001,$S108)&lt;&gt;"",INDEX(Responses!$M$2:$M$1001,$S108)&lt;=2),", Booking/Admission","")&amp;IF(AND(INDEX(Responses!$N$2:$N$1001,$S108)&lt;&gt;"",INDEX(Responses!$N$2:$N$1001,$S108)&lt;=2),", Waiting time","")&amp;IF(AND(INDEX(Responses!$O$2:$O$1001,$S108)&lt;&gt;"",INDEX(Responses!$O$2:$O$1001,$S108)&lt;=2),", Doctor communication","")&amp;IF(AND(INDEX(Responses!$P$2:$P$1001,$S108)&lt;&gt;"",INDEX(Responses!$P$2:$P$1001,$S108)&lt;=2),", Time to ask questions","")&amp;IF(AND(INDEX(Responses!$Q$2:$Q$1001,$S108)&lt;&gt;"",INDEX(Responses!$Q$2:$Q$1001,$S108)&lt;=2),", Front desk and billing staff","")&amp;IF(AND(INDEX(Responses!$R$2:$R$1001,$S108)&lt;&gt;"",INDEX(Responses!$R$2:$R$1001,$S108)&lt;=2),", Billing clarity","")&amp;IF(AND(INDEX(Responses!$S$2:$S$1001,$S108)&lt;&gt;"",INDEX(Responses!$S$2:$S$1001,$S108)&lt;=2),", Cleanliness","")&amp;IF(AND(INDEX(Responses!$T$2:$T$1001,$S108)&lt;&gt;"",INDEX(Responses!$T$2:$T$1001,$S108)&lt;=2),", Nursing responsiveness","")&amp;IF(AND(INDEX(Responses!$U$2:$U$1001,$S108)&lt;&gt;"",INDEX(Responses!$U$2:$U$1001,$S108)&lt;=2),", Nursing courtesy","")&amp;IF(AND(INDEX(Responses!$V$2:$V$1001,$S108)&lt;&gt;"",INDEX(Responses!$V$2:$V$1001,$S108)&lt;=2),", Food","")&amp;IF(AND(INDEX(Responses!$W$2:$W$1001,$S108)&lt;&gt;"",INDEX(Responses!$W$2:$W$1001,$S108)&lt;=2),", Insurance/TPA","")&amp;IF(AND(INDEX(Responses!$X$2:$X$1001,$S108)&lt;&gt;"",INDEX(Responses!$X$2:$X$1001,$S108)&lt;=2),", Discharge process","")&amp;IF(AND(INDEX(Responses!$Y$2:$Y$1001,$S108)&lt;&gt;"",INDEX(Responses!$Y$2:$Y$1001,$S108)&lt;=2),", Discharge instructions",""),3,500))</f>
        <v/>
      </c>
      <c r="G108" s="24" t="str">
        <f aca="false">IF($S108="","",INDEX(Responses!$L$2:$L$1001,$S108)&amp;"")</f>
        <v/>
      </c>
      <c r="H108" s="27"/>
      <c r="I108" s="33"/>
      <c r="J108" s="34" t="str">
        <f aca="false">IF(OR(I108="",B108=""),"",ROUND((I108-B108)*24,1))</f>
        <v/>
      </c>
      <c r="K108" s="27"/>
      <c r="L108" s="27"/>
      <c r="M108" s="27"/>
      <c r="N108" s="35"/>
      <c r="O108" s="36" t="str">
        <f aca="false">IF(OR(N108="",B108=""),"",N108-B108)</f>
        <v/>
      </c>
      <c r="P108" s="24" t="str">
        <f aca="false">IF(J108="","",IF(AND(C108="IPD",J108&lt;=24),"Yes",IF(AND(C108&lt;&gt;"IPD",J108&lt;=48),"Yes","No")))</f>
        <v/>
      </c>
      <c r="Q108" s="24" t="str">
        <f aca="false">IF(B108="","",TEXT(B108,"yyyy-mm"))</f>
        <v/>
      </c>
      <c r="R108" s="34" t="str">
        <f aca="false">IF(AND(Q108='Monthly Summary'!$C$4,J108&lt;&gt;""),J108,"")</f>
        <v/>
      </c>
      <c r="S108" s="24" t="str">
        <f aca="false">IF(A108="","",IFERROR(MATCH(A108,Responses!$A$2:$A$1001,0),""))</f>
        <v/>
      </c>
    </row>
    <row r="109" customFormat="false" ht="15" hidden="false" customHeight="false" outlineLevel="0" collapsed="false">
      <c r="A109" s="27"/>
      <c r="B109" s="32" t="str">
        <f aca="false">IF($S109="","",INDEX(Responses!$B$2:$B$1001,$S109))</f>
        <v/>
      </c>
      <c r="C109" s="24" t="str">
        <f aca="false">IF($S109="","",INDEX(Responses!$E$2:$E$1001,$S109)&amp;"")</f>
        <v/>
      </c>
      <c r="D109" s="24" t="str">
        <f aca="false">IF($S109="","",INDEX(Responses!$G$2:$G$1001,$S109)&amp;"")</f>
        <v/>
      </c>
      <c r="E109" s="24" t="str">
        <f aca="false">IF($S109="","",INDEX(Responses!$J$2:$J$1001,$S109))</f>
        <v/>
      </c>
      <c r="F109" s="24" t="str">
        <f aca="false">IF($S109="","",MID(IF(AND(INDEX(Responses!$M$2:$M$1001,$S109)&lt;&gt;"",INDEX(Responses!$M$2:$M$1001,$S109)&lt;=2),", Booking/Admission","")&amp;IF(AND(INDEX(Responses!$N$2:$N$1001,$S109)&lt;&gt;"",INDEX(Responses!$N$2:$N$1001,$S109)&lt;=2),", Waiting time","")&amp;IF(AND(INDEX(Responses!$O$2:$O$1001,$S109)&lt;&gt;"",INDEX(Responses!$O$2:$O$1001,$S109)&lt;=2),", Doctor communication","")&amp;IF(AND(INDEX(Responses!$P$2:$P$1001,$S109)&lt;&gt;"",INDEX(Responses!$P$2:$P$1001,$S109)&lt;=2),", Time to ask questions","")&amp;IF(AND(INDEX(Responses!$Q$2:$Q$1001,$S109)&lt;&gt;"",INDEX(Responses!$Q$2:$Q$1001,$S109)&lt;=2),", Front desk and billing staff","")&amp;IF(AND(INDEX(Responses!$R$2:$R$1001,$S109)&lt;&gt;"",INDEX(Responses!$R$2:$R$1001,$S109)&lt;=2),", Billing clarity","")&amp;IF(AND(INDEX(Responses!$S$2:$S$1001,$S109)&lt;&gt;"",INDEX(Responses!$S$2:$S$1001,$S109)&lt;=2),", Cleanliness","")&amp;IF(AND(INDEX(Responses!$T$2:$T$1001,$S109)&lt;&gt;"",INDEX(Responses!$T$2:$T$1001,$S109)&lt;=2),", Nursing responsiveness","")&amp;IF(AND(INDEX(Responses!$U$2:$U$1001,$S109)&lt;&gt;"",INDEX(Responses!$U$2:$U$1001,$S109)&lt;=2),", Nursing courtesy","")&amp;IF(AND(INDEX(Responses!$V$2:$V$1001,$S109)&lt;&gt;"",INDEX(Responses!$V$2:$V$1001,$S109)&lt;=2),", Food","")&amp;IF(AND(INDEX(Responses!$W$2:$W$1001,$S109)&lt;&gt;"",INDEX(Responses!$W$2:$W$1001,$S109)&lt;=2),", Insurance/TPA","")&amp;IF(AND(INDEX(Responses!$X$2:$X$1001,$S109)&lt;&gt;"",INDEX(Responses!$X$2:$X$1001,$S109)&lt;=2),", Discharge process","")&amp;IF(AND(INDEX(Responses!$Y$2:$Y$1001,$S109)&lt;&gt;"",INDEX(Responses!$Y$2:$Y$1001,$S109)&lt;=2),", Discharge instructions",""),3,500))</f>
        <v/>
      </c>
      <c r="G109" s="24" t="str">
        <f aca="false">IF($S109="","",INDEX(Responses!$L$2:$L$1001,$S109)&amp;"")</f>
        <v/>
      </c>
      <c r="H109" s="27"/>
      <c r="I109" s="33"/>
      <c r="J109" s="34" t="str">
        <f aca="false">IF(OR(I109="",B109=""),"",ROUND((I109-B109)*24,1))</f>
        <v/>
      </c>
      <c r="K109" s="27"/>
      <c r="L109" s="27"/>
      <c r="M109" s="27"/>
      <c r="N109" s="35"/>
      <c r="O109" s="36" t="str">
        <f aca="false">IF(OR(N109="",B109=""),"",N109-B109)</f>
        <v/>
      </c>
      <c r="P109" s="24" t="str">
        <f aca="false">IF(J109="","",IF(AND(C109="IPD",J109&lt;=24),"Yes",IF(AND(C109&lt;&gt;"IPD",J109&lt;=48),"Yes","No")))</f>
        <v/>
      </c>
      <c r="Q109" s="24" t="str">
        <f aca="false">IF(B109="","",TEXT(B109,"yyyy-mm"))</f>
        <v/>
      </c>
      <c r="R109" s="34" t="str">
        <f aca="false">IF(AND(Q109='Monthly Summary'!$C$4,J109&lt;&gt;""),J109,"")</f>
        <v/>
      </c>
      <c r="S109" s="24" t="str">
        <f aca="false">IF(A109="","",IFERROR(MATCH(A109,Responses!$A$2:$A$1001,0),""))</f>
        <v/>
      </c>
    </row>
    <row r="110" customFormat="false" ht="15" hidden="false" customHeight="false" outlineLevel="0" collapsed="false">
      <c r="A110" s="27"/>
      <c r="B110" s="32" t="str">
        <f aca="false">IF($S110="","",INDEX(Responses!$B$2:$B$1001,$S110))</f>
        <v/>
      </c>
      <c r="C110" s="24" t="str">
        <f aca="false">IF($S110="","",INDEX(Responses!$E$2:$E$1001,$S110)&amp;"")</f>
        <v/>
      </c>
      <c r="D110" s="24" t="str">
        <f aca="false">IF($S110="","",INDEX(Responses!$G$2:$G$1001,$S110)&amp;"")</f>
        <v/>
      </c>
      <c r="E110" s="24" t="str">
        <f aca="false">IF($S110="","",INDEX(Responses!$J$2:$J$1001,$S110))</f>
        <v/>
      </c>
      <c r="F110" s="24" t="str">
        <f aca="false">IF($S110="","",MID(IF(AND(INDEX(Responses!$M$2:$M$1001,$S110)&lt;&gt;"",INDEX(Responses!$M$2:$M$1001,$S110)&lt;=2),", Booking/Admission","")&amp;IF(AND(INDEX(Responses!$N$2:$N$1001,$S110)&lt;&gt;"",INDEX(Responses!$N$2:$N$1001,$S110)&lt;=2),", Waiting time","")&amp;IF(AND(INDEX(Responses!$O$2:$O$1001,$S110)&lt;&gt;"",INDEX(Responses!$O$2:$O$1001,$S110)&lt;=2),", Doctor communication","")&amp;IF(AND(INDEX(Responses!$P$2:$P$1001,$S110)&lt;&gt;"",INDEX(Responses!$P$2:$P$1001,$S110)&lt;=2),", Time to ask questions","")&amp;IF(AND(INDEX(Responses!$Q$2:$Q$1001,$S110)&lt;&gt;"",INDEX(Responses!$Q$2:$Q$1001,$S110)&lt;=2),", Front desk and billing staff","")&amp;IF(AND(INDEX(Responses!$R$2:$R$1001,$S110)&lt;&gt;"",INDEX(Responses!$R$2:$R$1001,$S110)&lt;=2),", Billing clarity","")&amp;IF(AND(INDEX(Responses!$S$2:$S$1001,$S110)&lt;&gt;"",INDEX(Responses!$S$2:$S$1001,$S110)&lt;=2),", Cleanliness","")&amp;IF(AND(INDEX(Responses!$T$2:$T$1001,$S110)&lt;&gt;"",INDEX(Responses!$T$2:$T$1001,$S110)&lt;=2),", Nursing responsiveness","")&amp;IF(AND(INDEX(Responses!$U$2:$U$1001,$S110)&lt;&gt;"",INDEX(Responses!$U$2:$U$1001,$S110)&lt;=2),", Nursing courtesy","")&amp;IF(AND(INDEX(Responses!$V$2:$V$1001,$S110)&lt;&gt;"",INDEX(Responses!$V$2:$V$1001,$S110)&lt;=2),", Food","")&amp;IF(AND(INDEX(Responses!$W$2:$W$1001,$S110)&lt;&gt;"",INDEX(Responses!$W$2:$W$1001,$S110)&lt;=2),", Insurance/TPA","")&amp;IF(AND(INDEX(Responses!$X$2:$X$1001,$S110)&lt;&gt;"",INDEX(Responses!$X$2:$X$1001,$S110)&lt;=2),", Discharge process","")&amp;IF(AND(INDEX(Responses!$Y$2:$Y$1001,$S110)&lt;&gt;"",INDEX(Responses!$Y$2:$Y$1001,$S110)&lt;=2),", Discharge instructions",""),3,500))</f>
        <v/>
      </c>
      <c r="G110" s="24" t="str">
        <f aca="false">IF($S110="","",INDEX(Responses!$L$2:$L$1001,$S110)&amp;"")</f>
        <v/>
      </c>
      <c r="H110" s="27"/>
      <c r="I110" s="33"/>
      <c r="J110" s="34" t="str">
        <f aca="false">IF(OR(I110="",B110=""),"",ROUND((I110-B110)*24,1))</f>
        <v/>
      </c>
      <c r="K110" s="27"/>
      <c r="L110" s="27"/>
      <c r="M110" s="27"/>
      <c r="N110" s="35"/>
      <c r="O110" s="36" t="str">
        <f aca="false">IF(OR(N110="",B110=""),"",N110-B110)</f>
        <v/>
      </c>
      <c r="P110" s="24" t="str">
        <f aca="false">IF(J110="","",IF(AND(C110="IPD",J110&lt;=24),"Yes",IF(AND(C110&lt;&gt;"IPD",J110&lt;=48),"Yes","No")))</f>
        <v/>
      </c>
      <c r="Q110" s="24" t="str">
        <f aca="false">IF(B110="","",TEXT(B110,"yyyy-mm"))</f>
        <v/>
      </c>
      <c r="R110" s="34" t="str">
        <f aca="false">IF(AND(Q110='Monthly Summary'!$C$4,J110&lt;&gt;""),J110,"")</f>
        <v/>
      </c>
      <c r="S110" s="24" t="str">
        <f aca="false">IF(A110="","",IFERROR(MATCH(A110,Responses!$A$2:$A$1001,0),""))</f>
        <v/>
      </c>
    </row>
    <row r="111" customFormat="false" ht="15" hidden="false" customHeight="false" outlineLevel="0" collapsed="false">
      <c r="A111" s="27"/>
      <c r="B111" s="32" t="str">
        <f aca="false">IF($S111="","",INDEX(Responses!$B$2:$B$1001,$S111))</f>
        <v/>
      </c>
      <c r="C111" s="24" t="str">
        <f aca="false">IF($S111="","",INDEX(Responses!$E$2:$E$1001,$S111)&amp;"")</f>
        <v/>
      </c>
      <c r="D111" s="24" t="str">
        <f aca="false">IF($S111="","",INDEX(Responses!$G$2:$G$1001,$S111)&amp;"")</f>
        <v/>
      </c>
      <c r="E111" s="24" t="str">
        <f aca="false">IF($S111="","",INDEX(Responses!$J$2:$J$1001,$S111))</f>
        <v/>
      </c>
      <c r="F111" s="24" t="str">
        <f aca="false">IF($S111="","",MID(IF(AND(INDEX(Responses!$M$2:$M$1001,$S111)&lt;&gt;"",INDEX(Responses!$M$2:$M$1001,$S111)&lt;=2),", Booking/Admission","")&amp;IF(AND(INDEX(Responses!$N$2:$N$1001,$S111)&lt;&gt;"",INDEX(Responses!$N$2:$N$1001,$S111)&lt;=2),", Waiting time","")&amp;IF(AND(INDEX(Responses!$O$2:$O$1001,$S111)&lt;&gt;"",INDEX(Responses!$O$2:$O$1001,$S111)&lt;=2),", Doctor communication","")&amp;IF(AND(INDEX(Responses!$P$2:$P$1001,$S111)&lt;&gt;"",INDEX(Responses!$P$2:$P$1001,$S111)&lt;=2),", Time to ask questions","")&amp;IF(AND(INDEX(Responses!$Q$2:$Q$1001,$S111)&lt;&gt;"",INDEX(Responses!$Q$2:$Q$1001,$S111)&lt;=2),", Front desk and billing staff","")&amp;IF(AND(INDEX(Responses!$R$2:$R$1001,$S111)&lt;&gt;"",INDEX(Responses!$R$2:$R$1001,$S111)&lt;=2),", Billing clarity","")&amp;IF(AND(INDEX(Responses!$S$2:$S$1001,$S111)&lt;&gt;"",INDEX(Responses!$S$2:$S$1001,$S111)&lt;=2),", Cleanliness","")&amp;IF(AND(INDEX(Responses!$T$2:$T$1001,$S111)&lt;&gt;"",INDEX(Responses!$T$2:$T$1001,$S111)&lt;=2),", Nursing responsiveness","")&amp;IF(AND(INDEX(Responses!$U$2:$U$1001,$S111)&lt;&gt;"",INDEX(Responses!$U$2:$U$1001,$S111)&lt;=2),", Nursing courtesy","")&amp;IF(AND(INDEX(Responses!$V$2:$V$1001,$S111)&lt;&gt;"",INDEX(Responses!$V$2:$V$1001,$S111)&lt;=2),", Food","")&amp;IF(AND(INDEX(Responses!$W$2:$W$1001,$S111)&lt;&gt;"",INDEX(Responses!$W$2:$W$1001,$S111)&lt;=2),", Insurance/TPA","")&amp;IF(AND(INDEX(Responses!$X$2:$X$1001,$S111)&lt;&gt;"",INDEX(Responses!$X$2:$X$1001,$S111)&lt;=2),", Discharge process","")&amp;IF(AND(INDEX(Responses!$Y$2:$Y$1001,$S111)&lt;&gt;"",INDEX(Responses!$Y$2:$Y$1001,$S111)&lt;=2),", Discharge instructions",""),3,500))</f>
        <v/>
      </c>
      <c r="G111" s="24" t="str">
        <f aca="false">IF($S111="","",INDEX(Responses!$L$2:$L$1001,$S111)&amp;"")</f>
        <v/>
      </c>
      <c r="H111" s="27"/>
      <c r="I111" s="33"/>
      <c r="J111" s="34" t="str">
        <f aca="false">IF(OR(I111="",B111=""),"",ROUND((I111-B111)*24,1))</f>
        <v/>
      </c>
      <c r="K111" s="27"/>
      <c r="L111" s="27"/>
      <c r="M111" s="27"/>
      <c r="N111" s="35"/>
      <c r="O111" s="36" t="str">
        <f aca="false">IF(OR(N111="",B111=""),"",N111-B111)</f>
        <v/>
      </c>
      <c r="P111" s="24" t="str">
        <f aca="false">IF(J111="","",IF(AND(C111="IPD",J111&lt;=24),"Yes",IF(AND(C111&lt;&gt;"IPD",J111&lt;=48),"Yes","No")))</f>
        <v/>
      </c>
      <c r="Q111" s="24" t="str">
        <f aca="false">IF(B111="","",TEXT(B111,"yyyy-mm"))</f>
        <v/>
      </c>
      <c r="R111" s="34" t="str">
        <f aca="false">IF(AND(Q111='Monthly Summary'!$C$4,J111&lt;&gt;""),J111,"")</f>
        <v/>
      </c>
      <c r="S111" s="24" t="str">
        <f aca="false">IF(A111="","",IFERROR(MATCH(A111,Responses!$A$2:$A$1001,0),""))</f>
        <v/>
      </c>
    </row>
    <row r="112" customFormat="false" ht="15" hidden="false" customHeight="false" outlineLevel="0" collapsed="false">
      <c r="A112" s="27"/>
      <c r="B112" s="32" t="str">
        <f aca="false">IF($S112="","",INDEX(Responses!$B$2:$B$1001,$S112))</f>
        <v/>
      </c>
      <c r="C112" s="24" t="str">
        <f aca="false">IF($S112="","",INDEX(Responses!$E$2:$E$1001,$S112)&amp;"")</f>
        <v/>
      </c>
      <c r="D112" s="24" t="str">
        <f aca="false">IF($S112="","",INDEX(Responses!$G$2:$G$1001,$S112)&amp;"")</f>
        <v/>
      </c>
      <c r="E112" s="24" t="str">
        <f aca="false">IF($S112="","",INDEX(Responses!$J$2:$J$1001,$S112))</f>
        <v/>
      </c>
      <c r="F112" s="24" t="str">
        <f aca="false">IF($S112="","",MID(IF(AND(INDEX(Responses!$M$2:$M$1001,$S112)&lt;&gt;"",INDEX(Responses!$M$2:$M$1001,$S112)&lt;=2),", Booking/Admission","")&amp;IF(AND(INDEX(Responses!$N$2:$N$1001,$S112)&lt;&gt;"",INDEX(Responses!$N$2:$N$1001,$S112)&lt;=2),", Waiting time","")&amp;IF(AND(INDEX(Responses!$O$2:$O$1001,$S112)&lt;&gt;"",INDEX(Responses!$O$2:$O$1001,$S112)&lt;=2),", Doctor communication","")&amp;IF(AND(INDEX(Responses!$P$2:$P$1001,$S112)&lt;&gt;"",INDEX(Responses!$P$2:$P$1001,$S112)&lt;=2),", Time to ask questions","")&amp;IF(AND(INDEX(Responses!$Q$2:$Q$1001,$S112)&lt;&gt;"",INDEX(Responses!$Q$2:$Q$1001,$S112)&lt;=2),", Front desk and billing staff","")&amp;IF(AND(INDEX(Responses!$R$2:$R$1001,$S112)&lt;&gt;"",INDEX(Responses!$R$2:$R$1001,$S112)&lt;=2),", Billing clarity","")&amp;IF(AND(INDEX(Responses!$S$2:$S$1001,$S112)&lt;&gt;"",INDEX(Responses!$S$2:$S$1001,$S112)&lt;=2),", Cleanliness","")&amp;IF(AND(INDEX(Responses!$T$2:$T$1001,$S112)&lt;&gt;"",INDEX(Responses!$T$2:$T$1001,$S112)&lt;=2),", Nursing responsiveness","")&amp;IF(AND(INDEX(Responses!$U$2:$U$1001,$S112)&lt;&gt;"",INDEX(Responses!$U$2:$U$1001,$S112)&lt;=2),", Nursing courtesy","")&amp;IF(AND(INDEX(Responses!$V$2:$V$1001,$S112)&lt;&gt;"",INDEX(Responses!$V$2:$V$1001,$S112)&lt;=2),", Food","")&amp;IF(AND(INDEX(Responses!$W$2:$W$1001,$S112)&lt;&gt;"",INDEX(Responses!$W$2:$W$1001,$S112)&lt;=2),", Insurance/TPA","")&amp;IF(AND(INDEX(Responses!$X$2:$X$1001,$S112)&lt;&gt;"",INDEX(Responses!$X$2:$X$1001,$S112)&lt;=2),", Discharge process","")&amp;IF(AND(INDEX(Responses!$Y$2:$Y$1001,$S112)&lt;&gt;"",INDEX(Responses!$Y$2:$Y$1001,$S112)&lt;=2),", Discharge instructions",""),3,500))</f>
        <v/>
      </c>
      <c r="G112" s="24" t="str">
        <f aca="false">IF($S112="","",INDEX(Responses!$L$2:$L$1001,$S112)&amp;"")</f>
        <v/>
      </c>
      <c r="H112" s="27"/>
      <c r="I112" s="33"/>
      <c r="J112" s="34" t="str">
        <f aca="false">IF(OR(I112="",B112=""),"",ROUND((I112-B112)*24,1))</f>
        <v/>
      </c>
      <c r="K112" s="27"/>
      <c r="L112" s="27"/>
      <c r="M112" s="27"/>
      <c r="N112" s="35"/>
      <c r="O112" s="36" t="str">
        <f aca="false">IF(OR(N112="",B112=""),"",N112-B112)</f>
        <v/>
      </c>
      <c r="P112" s="24" t="str">
        <f aca="false">IF(J112="","",IF(AND(C112="IPD",J112&lt;=24),"Yes",IF(AND(C112&lt;&gt;"IPD",J112&lt;=48),"Yes","No")))</f>
        <v/>
      </c>
      <c r="Q112" s="24" t="str">
        <f aca="false">IF(B112="","",TEXT(B112,"yyyy-mm"))</f>
        <v/>
      </c>
      <c r="R112" s="34" t="str">
        <f aca="false">IF(AND(Q112='Monthly Summary'!$C$4,J112&lt;&gt;""),J112,"")</f>
        <v/>
      </c>
      <c r="S112" s="24" t="str">
        <f aca="false">IF(A112="","",IFERROR(MATCH(A112,Responses!$A$2:$A$1001,0),""))</f>
        <v/>
      </c>
    </row>
    <row r="113" customFormat="false" ht="15" hidden="false" customHeight="false" outlineLevel="0" collapsed="false">
      <c r="A113" s="27"/>
      <c r="B113" s="32" t="str">
        <f aca="false">IF($S113="","",INDEX(Responses!$B$2:$B$1001,$S113))</f>
        <v/>
      </c>
      <c r="C113" s="24" t="str">
        <f aca="false">IF($S113="","",INDEX(Responses!$E$2:$E$1001,$S113)&amp;"")</f>
        <v/>
      </c>
      <c r="D113" s="24" t="str">
        <f aca="false">IF($S113="","",INDEX(Responses!$G$2:$G$1001,$S113)&amp;"")</f>
        <v/>
      </c>
      <c r="E113" s="24" t="str">
        <f aca="false">IF($S113="","",INDEX(Responses!$J$2:$J$1001,$S113))</f>
        <v/>
      </c>
      <c r="F113" s="24" t="str">
        <f aca="false">IF($S113="","",MID(IF(AND(INDEX(Responses!$M$2:$M$1001,$S113)&lt;&gt;"",INDEX(Responses!$M$2:$M$1001,$S113)&lt;=2),", Booking/Admission","")&amp;IF(AND(INDEX(Responses!$N$2:$N$1001,$S113)&lt;&gt;"",INDEX(Responses!$N$2:$N$1001,$S113)&lt;=2),", Waiting time","")&amp;IF(AND(INDEX(Responses!$O$2:$O$1001,$S113)&lt;&gt;"",INDEX(Responses!$O$2:$O$1001,$S113)&lt;=2),", Doctor communication","")&amp;IF(AND(INDEX(Responses!$P$2:$P$1001,$S113)&lt;&gt;"",INDEX(Responses!$P$2:$P$1001,$S113)&lt;=2),", Time to ask questions","")&amp;IF(AND(INDEX(Responses!$Q$2:$Q$1001,$S113)&lt;&gt;"",INDEX(Responses!$Q$2:$Q$1001,$S113)&lt;=2),", Front desk and billing staff","")&amp;IF(AND(INDEX(Responses!$R$2:$R$1001,$S113)&lt;&gt;"",INDEX(Responses!$R$2:$R$1001,$S113)&lt;=2),", Billing clarity","")&amp;IF(AND(INDEX(Responses!$S$2:$S$1001,$S113)&lt;&gt;"",INDEX(Responses!$S$2:$S$1001,$S113)&lt;=2),", Cleanliness","")&amp;IF(AND(INDEX(Responses!$T$2:$T$1001,$S113)&lt;&gt;"",INDEX(Responses!$T$2:$T$1001,$S113)&lt;=2),", Nursing responsiveness","")&amp;IF(AND(INDEX(Responses!$U$2:$U$1001,$S113)&lt;&gt;"",INDEX(Responses!$U$2:$U$1001,$S113)&lt;=2),", Nursing courtesy","")&amp;IF(AND(INDEX(Responses!$V$2:$V$1001,$S113)&lt;&gt;"",INDEX(Responses!$V$2:$V$1001,$S113)&lt;=2),", Food","")&amp;IF(AND(INDEX(Responses!$W$2:$W$1001,$S113)&lt;&gt;"",INDEX(Responses!$W$2:$W$1001,$S113)&lt;=2),", Insurance/TPA","")&amp;IF(AND(INDEX(Responses!$X$2:$X$1001,$S113)&lt;&gt;"",INDEX(Responses!$X$2:$X$1001,$S113)&lt;=2),", Discharge process","")&amp;IF(AND(INDEX(Responses!$Y$2:$Y$1001,$S113)&lt;&gt;"",INDEX(Responses!$Y$2:$Y$1001,$S113)&lt;=2),", Discharge instructions",""),3,500))</f>
        <v/>
      </c>
      <c r="G113" s="24" t="str">
        <f aca="false">IF($S113="","",INDEX(Responses!$L$2:$L$1001,$S113)&amp;"")</f>
        <v/>
      </c>
      <c r="H113" s="27"/>
      <c r="I113" s="33"/>
      <c r="J113" s="34" t="str">
        <f aca="false">IF(OR(I113="",B113=""),"",ROUND((I113-B113)*24,1))</f>
        <v/>
      </c>
      <c r="K113" s="27"/>
      <c r="L113" s="27"/>
      <c r="M113" s="27"/>
      <c r="N113" s="35"/>
      <c r="O113" s="36" t="str">
        <f aca="false">IF(OR(N113="",B113=""),"",N113-B113)</f>
        <v/>
      </c>
      <c r="P113" s="24" t="str">
        <f aca="false">IF(J113="","",IF(AND(C113="IPD",J113&lt;=24),"Yes",IF(AND(C113&lt;&gt;"IPD",J113&lt;=48),"Yes","No")))</f>
        <v/>
      </c>
      <c r="Q113" s="24" t="str">
        <f aca="false">IF(B113="","",TEXT(B113,"yyyy-mm"))</f>
        <v/>
      </c>
      <c r="R113" s="34" t="str">
        <f aca="false">IF(AND(Q113='Monthly Summary'!$C$4,J113&lt;&gt;""),J113,"")</f>
        <v/>
      </c>
      <c r="S113" s="24" t="str">
        <f aca="false">IF(A113="","",IFERROR(MATCH(A113,Responses!$A$2:$A$1001,0),""))</f>
        <v/>
      </c>
    </row>
    <row r="114" customFormat="false" ht="15" hidden="false" customHeight="false" outlineLevel="0" collapsed="false">
      <c r="A114" s="27"/>
      <c r="B114" s="32" t="str">
        <f aca="false">IF($S114="","",INDEX(Responses!$B$2:$B$1001,$S114))</f>
        <v/>
      </c>
      <c r="C114" s="24" t="str">
        <f aca="false">IF($S114="","",INDEX(Responses!$E$2:$E$1001,$S114)&amp;"")</f>
        <v/>
      </c>
      <c r="D114" s="24" t="str">
        <f aca="false">IF($S114="","",INDEX(Responses!$G$2:$G$1001,$S114)&amp;"")</f>
        <v/>
      </c>
      <c r="E114" s="24" t="str">
        <f aca="false">IF($S114="","",INDEX(Responses!$J$2:$J$1001,$S114))</f>
        <v/>
      </c>
      <c r="F114" s="24" t="str">
        <f aca="false">IF($S114="","",MID(IF(AND(INDEX(Responses!$M$2:$M$1001,$S114)&lt;&gt;"",INDEX(Responses!$M$2:$M$1001,$S114)&lt;=2),", Booking/Admission","")&amp;IF(AND(INDEX(Responses!$N$2:$N$1001,$S114)&lt;&gt;"",INDEX(Responses!$N$2:$N$1001,$S114)&lt;=2),", Waiting time","")&amp;IF(AND(INDEX(Responses!$O$2:$O$1001,$S114)&lt;&gt;"",INDEX(Responses!$O$2:$O$1001,$S114)&lt;=2),", Doctor communication","")&amp;IF(AND(INDEX(Responses!$P$2:$P$1001,$S114)&lt;&gt;"",INDEX(Responses!$P$2:$P$1001,$S114)&lt;=2),", Time to ask questions","")&amp;IF(AND(INDEX(Responses!$Q$2:$Q$1001,$S114)&lt;&gt;"",INDEX(Responses!$Q$2:$Q$1001,$S114)&lt;=2),", Front desk and billing staff","")&amp;IF(AND(INDEX(Responses!$R$2:$R$1001,$S114)&lt;&gt;"",INDEX(Responses!$R$2:$R$1001,$S114)&lt;=2),", Billing clarity","")&amp;IF(AND(INDEX(Responses!$S$2:$S$1001,$S114)&lt;&gt;"",INDEX(Responses!$S$2:$S$1001,$S114)&lt;=2),", Cleanliness","")&amp;IF(AND(INDEX(Responses!$T$2:$T$1001,$S114)&lt;&gt;"",INDEX(Responses!$T$2:$T$1001,$S114)&lt;=2),", Nursing responsiveness","")&amp;IF(AND(INDEX(Responses!$U$2:$U$1001,$S114)&lt;&gt;"",INDEX(Responses!$U$2:$U$1001,$S114)&lt;=2),", Nursing courtesy","")&amp;IF(AND(INDEX(Responses!$V$2:$V$1001,$S114)&lt;&gt;"",INDEX(Responses!$V$2:$V$1001,$S114)&lt;=2),", Food","")&amp;IF(AND(INDEX(Responses!$W$2:$W$1001,$S114)&lt;&gt;"",INDEX(Responses!$W$2:$W$1001,$S114)&lt;=2),", Insurance/TPA","")&amp;IF(AND(INDEX(Responses!$X$2:$X$1001,$S114)&lt;&gt;"",INDEX(Responses!$X$2:$X$1001,$S114)&lt;=2),", Discharge process","")&amp;IF(AND(INDEX(Responses!$Y$2:$Y$1001,$S114)&lt;&gt;"",INDEX(Responses!$Y$2:$Y$1001,$S114)&lt;=2),", Discharge instructions",""),3,500))</f>
        <v/>
      </c>
      <c r="G114" s="24" t="str">
        <f aca="false">IF($S114="","",INDEX(Responses!$L$2:$L$1001,$S114)&amp;"")</f>
        <v/>
      </c>
      <c r="H114" s="27"/>
      <c r="I114" s="33"/>
      <c r="J114" s="34" t="str">
        <f aca="false">IF(OR(I114="",B114=""),"",ROUND((I114-B114)*24,1))</f>
        <v/>
      </c>
      <c r="K114" s="27"/>
      <c r="L114" s="27"/>
      <c r="M114" s="27"/>
      <c r="N114" s="35"/>
      <c r="O114" s="36" t="str">
        <f aca="false">IF(OR(N114="",B114=""),"",N114-B114)</f>
        <v/>
      </c>
      <c r="P114" s="24" t="str">
        <f aca="false">IF(J114="","",IF(AND(C114="IPD",J114&lt;=24),"Yes",IF(AND(C114&lt;&gt;"IPD",J114&lt;=48),"Yes","No")))</f>
        <v/>
      </c>
      <c r="Q114" s="24" t="str">
        <f aca="false">IF(B114="","",TEXT(B114,"yyyy-mm"))</f>
        <v/>
      </c>
      <c r="R114" s="34" t="str">
        <f aca="false">IF(AND(Q114='Monthly Summary'!$C$4,J114&lt;&gt;""),J114,"")</f>
        <v/>
      </c>
      <c r="S114" s="24" t="str">
        <f aca="false">IF(A114="","",IFERROR(MATCH(A114,Responses!$A$2:$A$1001,0),""))</f>
        <v/>
      </c>
    </row>
    <row r="115" customFormat="false" ht="15" hidden="false" customHeight="false" outlineLevel="0" collapsed="false">
      <c r="A115" s="27"/>
      <c r="B115" s="32" t="str">
        <f aca="false">IF($S115="","",INDEX(Responses!$B$2:$B$1001,$S115))</f>
        <v/>
      </c>
      <c r="C115" s="24" t="str">
        <f aca="false">IF($S115="","",INDEX(Responses!$E$2:$E$1001,$S115)&amp;"")</f>
        <v/>
      </c>
      <c r="D115" s="24" t="str">
        <f aca="false">IF($S115="","",INDEX(Responses!$G$2:$G$1001,$S115)&amp;"")</f>
        <v/>
      </c>
      <c r="E115" s="24" t="str">
        <f aca="false">IF($S115="","",INDEX(Responses!$J$2:$J$1001,$S115))</f>
        <v/>
      </c>
      <c r="F115" s="24" t="str">
        <f aca="false">IF($S115="","",MID(IF(AND(INDEX(Responses!$M$2:$M$1001,$S115)&lt;&gt;"",INDEX(Responses!$M$2:$M$1001,$S115)&lt;=2),", Booking/Admission","")&amp;IF(AND(INDEX(Responses!$N$2:$N$1001,$S115)&lt;&gt;"",INDEX(Responses!$N$2:$N$1001,$S115)&lt;=2),", Waiting time","")&amp;IF(AND(INDEX(Responses!$O$2:$O$1001,$S115)&lt;&gt;"",INDEX(Responses!$O$2:$O$1001,$S115)&lt;=2),", Doctor communication","")&amp;IF(AND(INDEX(Responses!$P$2:$P$1001,$S115)&lt;&gt;"",INDEX(Responses!$P$2:$P$1001,$S115)&lt;=2),", Time to ask questions","")&amp;IF(AND(INDEX(Responses!$Q$2:$Q$1001,$S115)&lt;&gt;"",INDEX(Responses!$Q$2:$Q$1001,$S115)&lt;=2),", Front desk and billing staff","")&amp;IF(AND(INDEX(Responses!$R$2:$R$1001,$S115)&lt;&gt;"",INDEX(Responses!$R$2:$R$1001,$S115)&lt;=2),", Billing clarity","")&amp;IF(AND(INDEX(Responses!$S$2:$S$1001,$S115)&lt;&gt;"",INDEX(Responses!$S$2:$S$1001,$S115)&lt;=2),", Cleanliness","")&amp;IF(AND(INDEX(Responses!$T$2:$T$1001,$S115)&lt;&gt;"",INDEX(Responses!$T$2:$T$1001,$S115)&lt;=2),", Nursing responsiveness","")&amp;IF(AND(INDEX(Responses!$U$2:$U$1001,$S115)&lt;&gt;"",INDEX(Responses!$U$2:$U$1001,$S115)&lt;=2),", Nursing courtesy","")&amp;IF(AND(INDEX(Responses!$V$2:$V$1001,$S115)&lt;&gt;"",INDEX(Responses!$V$2:$V$1001,$S115)&lt;=2),", Food","")&amp;IF(AND(INDEX(Responses!$W$2:$W$1001,$S115)&lt;&gt;"",INDEX(Responses!$W$2:$W$1001,$S115)&lt;=2),", Insurance/TPA","")&amp;IF(AND(INDEX(Responses!$X$2:$X$1001,$S115)&lt;&gt;"",INDEX(Responses!$X$2:$X$1001,$S115)&lt;=2),", Discharge process","")&amp;IF(AND(INDEX(Responses!$Y$2:$Y$1001,$S115)&lt;&gt;"",INDEX(Responses!$Y$2:$Y$1001,$S115)&lt;=2),", Discharge instructions",""),3,500))</f>
        <v/>
      </c>
      <c r="G115" s="24" t="str">
        <f aca="false">IF($S115="","",INDEX(Responses!$L$2:$L$1001,$S115)&amp;"")</f>
        <v/>
      </c>
      <c r="H115" s="27"/>
      <c r="I115" s="33"/>
      <c r="J115" s="34" t="str">
        <f aca="false">IF(OR(I115="",B115=""),"",ROUND((I115-B115)*24,1))</f>
        <v/>
      </c>
      <c r="K115" s="27"/>
      <c r="L115" s="27"/>
      <c r="M115" s="27"/>
      <c r="N115" s="35"/>
      <c r="O115" s="36" t="str">
        <f aca="false">IF(OR(N115="",B115=""),"",N115-B115)</f>
        <v/>
      </c>
      <c r="P115" s="24" t="str">
        <f aca="false">IF(J115="","",IF(AND(C115="IPD",J115&lt;=24),"Yes",IF(AND(C115&lt;&gt;"IPD",J115&lt;=48),"Yes","No")))</f>
        <v/>
      </c>
      <c r="Q115" s="24" t="str">
        <f aca="false">IF(B115="","",TEXT(B115,"yyyy-mm"))</f>
        <v/>
      </c>
      <c r="R115" s="34" t="str">
        <f aca="false">IF(AND(Q115='Monthly Summary'!$C$4,J115&lt;&gt;""),J115,"")</f>
        <v/>
      </c>
      <c r="S115" s="24" t="str">
        <f aca="false">IF(A115="","",IFERROR(MATCH(A115,Responses!$A$2:$A$1001,0),""))</f>
        <v/>
      </c>
    </row>
    <row r="116" customFormat="false" ht="15" hidden="false" customHeight="false" outlineLevel="0" collapsed="false">
      <c r="A116" s="27"/>
      <c r="B116" s="32" t="str">
        <f aca="false">IF($S116="","",INDEX(Responses!$B$2:$B$1001,$S116))</f>
        <v/>
      </c>
      <c r="C116" s="24" t="str">
        <f aca="false">IF($S116="","",INDEX(Responses!$E$2:$E$1001,$S116)&amp;"")</f>
        <v/>
      </c>
      <c r="D116" s="24" t="str">
        <f aca="false">IF($S116="","",INDEX(Responses!$G$2:$G$1001,$S116)&amp;"")</f>
        <v/>
      </c>
      <c r="E116" s="24" t="str">
        <f aca="false">IF($S116="","",INDEX(Responses!$J$2:$J$1001,$S116))</f>
        <v/>
      </c>
      <c r="F116" s="24" t="str">
        <f aca="false">IF($S116="","",MID(IF(AND(INDEX(Responses!$M$2:$M$1001,$S116)&lt;&gt;"",INDEX(Responses!$M$2:$M$1001,$S116)&lt;=2),", Booking/Admission","")&amp;IF(AND(INDEX(Responses!$N$2:$N$1001,$S116)&lt;&gt;"",INDEX(Responses!$N$2:$N$1001,$S116)&lt;=2),", Waiting time","")&amp;IF(AND(INDEX(Responses!$O$2:$O$1001,$S116)&lt;&gt;"",INDEX(Responses!$O$2:$O$1001,$S116)&lt;=2),", Doctor communication","")&amp;IF(AND(INDEX(Responses!$P$2:$P$1001,$S116)&lt;&gt;"",INDEX(Responses!$P$2:$P$1001,$S116)&lt;=2),", Time to ask questions","")&amp;IF(AND(INDEX(Responses!$Q$2:$Q$1001,$S116)&lt;&gt;"",INDEX(Responses!$Q$2:$Q$1001,$S116)&lt;=2),", Front desk and billing staff","")&amp;IF(AND(INDEX(Responses!$R$2:$R$1001,$S116)&lt;&gt;"",INDEX(Responses!$R$2:$R$1001,$S116)&lt;=2),", Billing clarity","")&amp;IF(AND(INDEX(Responses!$S$2:$S$1001,$S116)&lt;&gt;"",INDEX(Responses!$S$2:$S$1001,$S116)&lt;=2),", Cleanliness","")&amp;IF(AND(INDEX(Responses!$T$2:$T$1001,$S116)&lt;&gt;"",INDEX(Responses!$T$2:$T$1001,$S116)&lt;=2),", Nursing responsiveness","")&amp;IF(AND(INDEX(Responses!$U$2:$U$1001,$S116)&lt;&gt;"",INDEX(Responses!$U$2:$U$1001,$S116)&lt;=2),", Nursing courtesy","")&amp;IF(AND(INDEX(Responses!$V$2:$V$1001,$S116)&lt;&gt;"",INDEX(Responses!$V$2:$V$1001,$S116)&lt;=2),", Food","")&amp;IF(AND(INDEX(Responses!$W$2:$W$1001,$S116)&lt;&gt;"",INDEX(Responses!$W$2:$W$1001,$S116)&lt;=2),", Insurance/TPA","")&amp;IF(AND(INDEX(Responses!$X$2:$X$1001,$S116)&lt;&gt;"",INDEX(Responses!$X$2:$X$1001,$S116)&lt;=2),", Discharge process","")&amp;IF(AND(INDEX(Responses!$Y$2:$Y$1001,$S116)&lt;&gt;"",INDEX(Responses!$Y$2:$Y$1001,$S116)&lt;=2),", Discharge instructions",""),3,500))</f>
        <v/>
      </c>
      <c r="G116" s="24" t="str">
        <f aca="false">IF($S116="","",INDEX(Responses!$L$2:$L$1001,$S116)&amp;"")</f>
        <v/>
      </c>
      <c r="H116" s="27"/>
      <c r="I116" s="33"/>
      <c r="J116" s="34" t="str">
        <f aca="false">IF(OR(I116="",B116=""),"",ROUND((I116-B116)*24,1))</f>
        <v/>
      </c>
      <c r="K116" s="27"/>
      <c r="L116" s="27"/>
      <c r="M116" s="27"/>
      <c r="N116" s="35"/>
      <c r="O116" s="36" t="str">
        <f aca="false">IF(OR(N116="",B116=""),"",N116-B116)</f>
        <v/>
      </c>
      <c r="P116" s="24" t="str">
        <f aca="false">IF(J116="","",IF(AND(C116="IPD",J116&lt;=24),"Yes",IF(AND(C116&lt;&gt;"IPD",J116&lt;=48),"Yes","No")))</f>
        <v/>
      </c>
      <c r="Q116" s="24" t="str">
        <f aca="false">IF(B116="","",TEXT(B116,"yyyy-mm"))</f>
        <v/>
      </c>
      <c r="R116" s="34" t="str">
        <f aca="false">IF(AND(Q116='Monthly Summary'!$C$4,J116&lt;&gt;""),J116,"")</f>
        <v/>
      </c>
      <c r="S116" s="24" t="str">
        <f aca="false">IF(A116="","",IFERROR(MATCH(A116,Responses!$A$2:$A$1001,0),""))</f>
        <v/>
      </c>
    </row>
    <row r="117" customFormat="false" ht="15" hidden="false" customHeight="false" outlineLevel="0" collapsed="false">
      <c r="A117" s="27"/>
      <c r="B117" s="32" t="str">
        <f aca="false">IF($S117="","",INDEX(Responses!$B$2:$B$1001,$S117))</f>
        <v/>
      </c>
      <c r="C117" s="24" t="str">
        <f aca="false">IF($S117="","",INDEX(Responses!$E$2:$E$1001,$S117)&amp;"")</f>
        <v/>
      </c>
      <c r="D117" s="24" t="str">
        <f aca="false">IF($S117="","",INDEX(Responses!$G$2:$G$1001,$S117)&amp;"")</f>
        <v/>
      </c>
      <c r="E117" s="24" t="str">
        <f aca="false">IF($S117="","",INDEX(Responses!$J$2:$J$1001,$S117))</f>
        <v/>
      </c>
      <c r="F117" s="24" t="str">
        <f aca="false">IF($S117="","",MID(IF(AND(INDEX(Responses!$M$2:$M$1001,$S117)&lt;&gt;"",INDEX(Responses!$M$2:$M$1001,$S117)&lt;=2),", Booking/Admission","")&amp;IF(AND(INDEX(Responses!$N$2:$N$1001,$S117)&lt;&gt;"",INDEX(Responses!$N$2:$N$1001,$S117)&lt;=2),", Waiting time","")&amp;IF(AND(INDEX(Responses!$O$2:$O$1001,$S117)&lt;&gt;"",INDEX(Responses!$O$2:$O$1001,$S117)&lt;=2),", Doctor communication","")&amp;IF(AND(INDEX(Responses!$P$2:$P$1001,$S117)&lt;&gt;"",INDEX(Responses!$P$2:$P$1001,$S117)&lt;=2),", Time to ask questions","")&amp;IF(AND(INDEX(Responses!$Q$2:$Q$1001,$S117)&lt;&gt;"",INDEX(Responses!$Q$2:$Q$1001,$S117)&lt;=2),", Front desk and billing staff","")&amp;IF(AND(INDEX(Responses!$R$2:$R$1001,$S117)&lt;&gt;"",INDEX(Responses!$R$2:$R$1001,$S117)&lt;=2),", Billing clarity","")&amp;IF(AND(INDEX(Responses!$S$2:$S$1001,$S117)&lt;&gt;"",INDEX(Responses!$S$2:$S$1001,$S117)&lt;=2),", Cleanliness","")&amp;IF(AND(INDEX(Responses!$T$2:$T$1001,$S117)&lt;&gt;"",INDEX(Responses!$T$2:$T$1001,$S117)&lt;=2),", Nursing responsiveness","")&amp;IF(AND(INDEX(Responses!$U$2:$U$1001,$S117)&lt;&gt;"",INDEX(Responses!$U$2:$U$1001,$S117)&lt;=2),", Nursing courtesy","")&amp;IF(AND(INDEX(Responses!$V$2:$V$1001,$S117)&lt;&gt;"",INDEX(Responses!$V$2:$V$1001,$S117)&lt;=2),", Food","")&amp;IF(AND(INDEX(Responses!$W$2:$W$1001,$S117)&lt;&gt;"",INDEX(Responses!$W$2:$W$1001,$S117)&lt;=2),", Insurance/TPA","")&amp;IF(AND(INDEX(Responses!$X$2:$X$1001,$S117)&lt;&gt;"",INDEX(Responses!$X$2:$X$1001,$S117)&lt;=2),", Discharge process","")&amp;IF(AND(INDEX(Responses!$Y$2:$Y$1001,$S117)&lt;&gt;"",INDEX(Responses!$Y$2:$Y$1001,$S117)&lt;=2),", Discharge instructions",""),3,500))</f>
        <v/>
      </c>
      <c r="G117" s="24" t="str">
        <f aca="false">IF($S117="","",INDEX(Responses!$L$2:$L$1001,$S117)&amp;"")</f>
        <v/>
      </c>
      <c r="H117" s="27"/>
      <c r="I117" s="33"/>
      <c r="J117" s="34" t="str">
        <f aca="false">IF(OR(I117="",B117=""),"",ROUND((I117-B117)*24,1))</f>
        <v/>
      </c>
      <c r="K117" s="27"/>
      <c r="L117" s="27"/>
      <c r="M117" s="27"/>
      <c r="N117" s="35"/>
      <c r="O117" s="36" t="str">
        <f aca="false">IF(OR(N117="",B117=""),"",N117-B117)</f>
        <v/>
      </c>
      <c r="P117" s="24" t="str">
        <f aca="false">IF(J117="","",IF(AND(C117="IPD",J117&lt;=24),"Yes",IF(AND(C117&lt;&gt;"IPD",J117&lt;=48),"Yes","No")))</f>
        <v/>
      </c>
      <c r="Q117" s="24" t="str">
        <f aca="false">IF(B117="","",TEXT(B117,"yyyy-mm"))</f>
        <v/>
      </c>
      <c r="R117" s="34" t="str">
        <f aca="false">IF(AND(Q117='Monthly Summary'!$C$4,J117&lt;&gt;""),J117,"")</f>
        <v/>
      </c>
      <c r="S117" s="24" t="str">
        <f aca="false">IF(A117="","",IFERROR(MATCH(A117,Responses!$A$2:$A$1001,0),""))</f>
        <v/>
      </c>
    </row>
    <row r="118" customFormat="false" ht="15" hidden="false" customHeight="false" outlineLevel="0" collapsed="false">
      <c r="A118" s="27"/>
      <c r="B118" s="32" t="str">
        <f aca="false">IF($S118="","",INDEX(Responses!$B$2:$B$1001,$S118))</f>
        <v/>
      </c>
      <c r="C118" s="24" t="str">
        <f aca="false">IF($S118="","",INDEX(Responses!$E$2:$E$1001,$S118)&amp;"")</f>
        <v/>
      </c>
      <c r="D118" s="24" t="str">
        <f aca="false">IF($S118="","",INDEX(Responses!$G$2:$G$1001,$S118)&amp;"")</f>
        <v/>
      </c>
      <c r="E118" s="24" t="str">
        <f aca="false">IF($S118="","",INDEX(Responses!$J$2:$J$1001,$S118))</f>
        <v/>
      </c>
      <c r="F118" s="24" t="str">
        <f aca="false">IF($S118="","",MID(IF(AND(INDEX(Responses!$M$2:$M$1001,$S118)&lt;&gt;"",INDEX(Responses!$M$2:$M$1001,$S118)&lt;=2),", Booking/Admission","")&amp;IF(AND(INDEX(Responses!$N$2:$N$1001,$S118)&lt;&gt;"",INDEX(Responses!$N$2:$N$1001,$S118)&lt;=2),", Waiting time","")&amp;IF(AND(INDEX(Responses!$O$2:$O$1001,$S118)&lt;&gt;"",INDEX(Responses!$O$2:$O$1001,$S118)&lt;=2),", Doctor communication","")&amp;IF(AND(INDEX(Responses!$P$2:$P$1001,$S118)&lt;&gt;"",INDEX(Responses!$P$2:$P$1001,$S118)&lt;=2),", Time to ask questions","")&amp;IF(AND(INDEX(Responses!$Q$2:$Q$1001,$S118)&lt;&gt;"",INDEX(Responses!$Q$2:$Q$1001,$S118)&lt;=2),", Front desk and billing staff","")&amp;IF(AND(INDEX(Responses!$R$2:$R$1001,$S118)&lt;&gt;"",INDEX(Responses!$R$2:$R$1001,$S118)&lt;=2),", Billing clarity","")&amp;IF(AND(INDEX(Responses!$S$2:$S$1001,$S118)&lt;&gt;"",INDEX(Responses!$S$2:$S$1001,$S118)&lt;=2),", Cleanliness","")&amp;IF(AND(INDEX(Responses!$T$2:$T$1001,$S118)&lt;&gt;"",INDEX(Responses!$T$2:$T$1001,$S118)&lt;=2),", Nursing responsiveness","")&amp;IF(AND(INDEX(Responses!$U$2:$U$1001,$S118)&lt;&gt;"",INDEX(Responses!$U$2:$U$1001,$S118)&lt;=2),", Nursing courtesy","")&amp;IF(AND(INDEX(Responses!$V$2:$V$1001,$S118)&lt;&gt;"",INDEX(Responses!$V$2:$V$1001,$S118)&lt;=2),", Food","")&amp;IF(AND(INDEX(Responses!$W$2:$W$1001,$S118)&lt;&gt;"",INDEX(Responses!$W$2:$W$1001,$S118)&lt;=2),", Insurance/TPA","")&amp;IF(AND(INDEX(Responses!$X$2:$X$1001,$S118)&lt;&gt;"",INDEX(Responses!$X$2:$X$1001,$S118)&lt;=2),", Discharge process","")&amp;IF(AND(INDEX(Responses!$Y$2:$Y$1001,$S118)&lt;&gt;"",INDEX(Responses!$Y$2:$Y$1001,$S118)&lt;=2),", Discharge instructions",""),3,500))</f>
        <v/>
      </c>
      <c r="G118" s="24" t="str">
        <f aca="false">IF($S118="","",INDEX(Responses!$L$2:$L$1001,$S118)&amp;"")</f>
        <v/>
      </c>
      <c r="H118" s="27"/>
      <c r="I118" s="33"/>
      <c r="J118" s="34" t="str">
        <f aca="false">IF(OR(I118="",B118=""),"",ROUND((I118-B118)*24,1))</f>
        <v/>
      </c>
      <c r="K118" s="27"/>
      <c r="L118" s="27"/>
      <c r="M118" s="27"/>
      <c r="N118" s="35"/>
      <c r="O118" s="36" t="str">
        <f aca="false">IF(OR(N118="",B118=""),"",N118-B118)</f>
        <v/>
      </c>
      <c r="P118" s="24" t="str">
        <f aca="false">IF(J118="","",IF(AND(C118="IPD",J118&lt;=24),"Yes",IF(AND(C118&lt;&gt;"IPD",J118&lt;=48),"Yes","No")))</f>
        <v/>
      </c>
      <c r="Q118" s="24" t="str">
        <f aca="false">IF(B118="","",TEXT(B118,"yyyy-mm"))</f>
        <v/>
      </c>
      <c r="R118" s="34" t="str">
        <f aca="false">IF(AND(Q118='Monthly Summary'!$C$4,J118&lt;&gt;""),J118,"")</f>
        <v/>
      </c>
      <c r="S118" s="24" t="str">
        <f aca="false">IF(A118="","",IFERROR(MATCH(A118,Responses!$A$2:$A$1001,0),""))</f>
        <v/>
      </c>
    </row>
    <row r="119" customFormat="false" ht="15" hidden="false" customHeight="false" outlineLevel="0" collapsed="false">
      <c r="A119" s="27"/>
      <c r="B119" s="32" t="str">
        <f aca="false">IF($S119="","",INDEX(Responses!$B$2:$B$1001,$S119))</f>
        <v/>
      </c>
      <c r="C119" s="24" t="str">
        <f aca="false">IF($S119="","",INDEX(Responses!$E$2:$E$1001,$S119)&amp;"")</f>
        <v/>
      </c>
      <c r="D119" s="24" t="str">
        <f aca="false">IF($S119="","",INDEX(Responses!$G$2:$G$1001,$S119)&amp;"")</f>
        <v/>
      </c>
      <c r="E119" s="24" t="str">
        <f aca="false">IF($S119="","",INDEX(Responses!$J$2:$J$1001,$S119))</f>
        <v/>
      </c>
      <c r="F119" s="24" t="str">
        <f aca="false">IF($S119="","",MID(IF(AND(INDEX(Responses!$M$2:$M$1001,$S119)&lt;&gt;"",INDEX(Responses!$M$2:$M$1001,$S119)&lt;=2),", Booking/Admission","")&amp;IF(AND(INDEX(Responses!$N$2:$N$1001,$S119)&lt;&gt;"",INDEX(Responses!$N$2:$N$1001,$S119)&lt;=2),", Waiting time","")&amp;IF(AND(INDEX(Responses!$O$2:$O$1001,$S119)&lt;&gt;"",INDEX(Responses!$O$2:$O$1001,$S119)&lt;=2),", Doctor communication","")&amp;IF(AND(INDEX(Responses!$P$2:$P$1001,$S119)&lt;&gt;"",INDEX(Responses!$P$2:$P$1001,$S119)&lt;=2),", Time to ask questions","")&amp;IF(AND(INDEX(Responses!$Q$2:$Q$1001,$S119)&lt;&gt;"",INDEX(Responses!$Q$2:$Q$1001,$S119)&lt;=2),", Front desk and billing staff","")&amp;IF(AND(INDEX(Responses!$R$2:$R$1001,$S119)&lt;&gt;"",INDEX(Responses!$R$2:$R$1001,$S119)&lt;=2),", Billing clarity","")&amp;IF(AND(INDEX(Responses!$S$2:$S$1001,$S119)&lt;&gt;"",INDEX(Responses!$S$2:$S$1001,$S119)&lt;=2),", Cleanliness","")&amp;IF(AND(INDEX(Responses!$T$2:$T$1001,$S119)&lt;&gt;"",INDEX(Responses!$T$2:$T$1001,$S119)&lt;=2),", Nursing responsiveness","")&amp;IF(AND(INDEX(Responses!$U$2:$U$1001,$S119)&lt;&gt;"",INDEX(Responses!$U$2:$U$1001,$S119)&lt;=2),", Nursing courtesy","")&amp;IF(AND(INDEX(Responses!$V$2:$V$1001,$S119)&lt;&gt;"",INDEX(Responses!$V$2:$V$1001,$S119)&lt;=2),", Food","")&amp;IF(AND(INDEX(Responses!$W$2:$W$1001,$S119)&lt;&gt;"",INDEX(Responses!$W$2:$W$1001,$S119)&lt;=2),", Insurance/TPA","")&amp;IF(AND(INDEX(Responses!$X$2:$X$1001,$S119)&lt;&gt;"",INDEX(Responses!$X$2:$X$1001,$S119)&lt;=2),", Discharge process","")&amp;IF(AND(INDEX(Responses!$Y$2:$Y$1001,$S119)&lt;&gt;"",INDEX(Responses!$Y$2:$Y$1001,$S119)&lt;=2),", Discharge instructions",""),3,500))</f>
        <v/>
      </c>
      <c r="G119" s="24" t="str">
        <f aca="false">IF($S119="","",INDEX(Responses!$L$2:$L$1001,$S119)&amp;"")</f>
        <v/>
      </c>
      <c r="H119" s="27"/>
      <c r="I119" s="33"/>
      <c r="J119" s="34" t="str">
        <f aca="false">IF(OR(I119="",B119=""),"",ROUND((I119-B119)*24,1))</f>
        <v/>
      </c>
      <c r="K119" s="27"/>
      <c r="L119" s="27"/>
      <c r="M119" s="27"/>
      <c r="N119" s="35"/>
      <c r="O119" s="36" t="str">
        <f aca="false">IF(OR(N119="",B119=""),"",N119-B119)</f>
        <v/>
      </c>
      <c r="P119" s="24" t="str">
        <f aca="false">IF(J119="","",IF(AND(C119="IPD",J119&lt;=24),"Yes",IF(AND(C119&lt;&gt;"IPD",J119&lt;=48),"Yes","No")))</f>
        <v/>
      </c>
      <c r="Q119" s="24" t="str">
        <f aca="false">IF(B119="","",TEXT(B119,"yyyy-mm"))</f>
        <v/>
      </c>
      <c r="R119" s="34" t="str">
        <f aca="false">IF(AND(Q119='Monthly Summary'!$C$4,J119&lt;&gt;""),J119,"")</f>
        <v/>
      </c>
      <c r="S119" s="24" t="str">
        <f aca="false">IF(A119="","",IFERROR(MATCH(A119,Responses!$A$2:$A$1001,0),""))</f>
        <v/>
      </c>
    </row>
    <row r="120" customFormat="false" ht="15" hidden="false" customHeight="false" outlineLevel="0" collapsed="false">
      <c r="A120" s="27"/>
      <c r="B120" s="32" t="str">
        <f aca="false">IF($S120="","",INDEX(Responses!$B$2:$B$1001,$S120))</f>
        <v/>
      </c>
      <c r="C120" s="24" t="str">
        <f aca="false">IF($S120="","",INDEX(Responses!$E$2:$E$1001,$S120)&amp;"")</f>
        <v/>
      </c>
      <c r="D120" s="24" t="str">
        <f aca="false">IF($S120="","",INDEX(Responses!$G$2:$G$1001,$S120)&amp;"")</f>
        <v/>
      </c>
      <c r="E120" s="24" t="str">
        <f aca="false">IF($S120="","",INDEX(Responses!$J$2:$J$1001,$S120))</f>
        <v/>
      </c>
      <c r="F120" s="24" t="str">
        <f aca="false">IF($S120="","",MID(IF(AND(INDEX(Responses!$M$2:$M$1001,$S120)&lt;&gt;"",INDEX(Responses!$M$2:$M$1001,$S120)&lt;=2),", Booking/Admission","")&amp;IF(AND(INDEX(Responses!$N$2:$N$1001,$S120)&lt;&gt;"",INDEX(Responses!$N$2:$N$1001,$S120)&lt;=2),", Waiting time","")&amp;IF(AND(INDEX(Responses!$O$2:$O$1001,$S120)&lt;&gt;"",INDEX(Responses!$O$2:$O$1001,$S120)&lt;=2),", Doctor communication","")&amp;IF(AND(INDEX(Responses!$P$2:$P$1001,$S120)&lt;&gt;"",INDEX(Responses!$P$2:$P$1001,$S120)&lt;=2),", Time to ask questions","")&amp;IF(AND(INDEX(Responses!$Q$2:$Q$1001,$S120)&lt;&gt;"",INDEX(Responses!$Q$2:$Q$1001,$S120)&lt;=2),", Front desk and billing staff","")&amp;IF(AND(INDEX(Responses!$R$2:$R$1001,$S120)&lt;&gt;"",INDEX(Responses!$R$2:$R$1001,$S120)&lt;=2),", Billing clarity","")&amp;IF(AND(INDEX(Responses!$S$2:$S$1001,$S120)&lt;&gt;"",INDEX(Responses!$S$2:$S$1001,$S120)&lt;=2),", Cleanliness","")&amp;IF(AND(INDEX(Responses!$T$2:$T$1001,$S120)&lt;&gt;"",INDEX(Responses!$T$2:$T$1001,$S120)&lt;=2),", Nursing responsiveness","")&amp;IF(AND(INDEX(Responses!$U$2:$U$1001,$S120)&lt;&gt;"",INDEX(Responses!$U$2:$U$1001,$S120)&lt;=2),", Nursing courtesy","")&amp;IF(AND(INDEX(Responses!$V$2:$V$1001,$S120)&lt;&gt;"",INDEX(Responses!$V$2:$V$1001,$S120)&lt;=2),", Food","")&amp;IF(AND(INDEX(Responses!$W$2:$W$1001,$S120)&lt;&gt;"",INDEX(Responses!$W$2:$W$1001,$S120)&lt;=2),", Insurance/TPA","")&amp;IF(AND(INDEX(Responses!$X$2:$X$1001,$S120)&lt;&gt;"",INDEX(Responses!$X$2:$X$1001,$S120)&lt;=2),", Discharge process","")&amp;IF(AND(INDEX(Responses!$Y$2:$Y$1001,$S120)&lt;&gt;"",INDEX(Responses!$Y$2:$Y$1001,$S120)&lt;=2),", Discharge instructions",""),3,500))</f>
        <v/>
      </c>
      <c r="G120" s="24" t="str">
        <f aca="false">IF($S120="","",INDEX(Responses!$L$2:$L$1001,$S120)&amp;"")</f>
        <v/>
      </c>
      <c r="H120" s="27"/>
      <c r="I120" s="33"/>
      <c r="J120" s="34" t="str">
        <f aca="false">IF(OR(I120="",B120=""),"",ROUND((I120-B120)*24,1))</f>
        <v/>
      </c>
      <c r="K120" s="27"/>
      <c r="L120" s="27"/>
      <c r="M120" s="27"/>
      <c r="N120" s="35"/>
      <c r="O120" s="36" t="str">
        <f aca="false">IF(OR(N120="",B120=""),"",N120-B120)</f>
        <v/>
      </c>
      <c r="P120" s="24" t="str">
        <f aca="false">IF(J120="","",IF(AND(C120="IPD",J120&lt;=24),"Yes",IF(AND(C120&lt;&gt;"IPD",J120&lt;=48),"Yes","No")))</f>
        <v/>
      </c>
      <c r="Q120" s="24" t="str">
        <f aca="false">IF(B120="","",TEXT(B120,"yyyy-mm"))</f>
        <v/>
      </c>
      <c r="R120" s="34" t="str">
        <f aca="false">IF(AND(Q120='Monthly Summary'!$C$4,J120&lt;&gt;""),J120,"")</f>
        <v/>
      </c>
      <c r="S120" s="24" t="str">
        <f aca="false">IF(A120="","",IFERROR(MATCH(A120,Responses!$A$2:$A$1001,0),""))</f>
        <v/>
      </c>
    </row>
    <row r="121" customFormat="false" ht="15" hidden="false" customHeight="false" outlineLevel="0" collapsed="false">
      <c r="A121" s="27"/>
      <c r="B121" s="32" t="str">
        <f aca="false">IF($S121="","",INDEX(Responses!$B$2:$B$1001,$S121))</f>
        <v/>
      </c>
      <c r="C121" s="24" t="str">
        <f aca="false">IF($S121="","",INDEX(Responses!$E$2:$E$1001,$S121)&amp;"")</f>
        <v/>
      </c>
      <c r="D121" s="24" t="str">
        <f aca="false">IF($S121="","",INDEX(Responses!$G$2:$G$1001,$S121)&amp;"")</f>
        <v/>
      </c>
      <c r="E121" s="24" t="str">
        <f aca="false">IF($S121="","",INDEX(Responses!$J$2:$J$1001,$S121))</f>
        <v/>
      </c>
      <c r="F121" s="24" t="str">
        <f aca="false">IF($S121="","",MID(IF(AND(INDEX(Responses!$M$2:$M$1001,$S121)&lt;&gt;"",INDEX(Responses!$M$2:$M$1001,$S121)&lt;=2),", Booking/Admission","")&amp;IF(AND(INDEX(Responses!$N$2:$N$1001,$S121)&lt;&gt;"",INDEX(Responses!$N$2:$N$1001,$S121)&lt;=2),", Waiting time","")&amp;IF(AND(INDEX(Responses!$O$2:$O$1001,$S121)&lt;&gt;"",INDEX(Responses!$O$2:$O$1001,$S121)&lt;=2),", Doctor communication","")&amp;IF(AND(INDEX(Responses!$P$2:$P$1001,$S121)&lt;&gt;"",INDEX(Responses!$P$2:$P$1001,$S121)&lt;=2),", Time to ask questions","")&amp;IF(AND(INDEX(Responses!$Q$2:$Q$1001,$S121)&lt;&gt;"",INDEX(Responses!$Q$2:$Q$1001,$S121)&lt;=2),", Front desk and billing staff","")&amp;IF(AND(INDEX(Responses!$R$2:$R$1001,$S121)&lt;&gt;"",INDEX(Responses!$R$2:$R$1001,$S121)&lt;=2),", Billing clarity","")&amp;IF(AND(INDEX(Responses!$S$2:$S$1001,$S121)&lt;&gt;"",INDEX(Responses!$S$2:$S$1001,$S121)&lt;=2),", Cleanliness","")&amp;IF(AND(INDEX(Responses!$T$2:$T$1001,$S121)&lt;&gt;"",INDEX(Responses!$T$2:$T$1001,$S121)&lt;=2),", Nursing responsiveness","")&amp;IF(AND(INDEX(Responses!$U$2:$U$1001,$S121)&lt;&gt;"",INDEX(Responses!$U$2:$U$1001,$S121)&lt;=2),", Nursing courtesy","")&amp;IF(AND(INDEX(Responses!$V$2:$V$1001,$S121)&lt;&gt;"",INDEX(Responses!$V$2:$V$1001,$S121)&lt;=2),", Food","")&amp;IF(AND(INDEX(Responses!$W$2:$W$1001,$S121)&lt;&gt;"",INDEX(Responses!$W$2:$W$1001,$S121)&lt;=2),", Insurance/TPA","")&amp;IF(AND(INDEX(Responses!$X$2:$X$1001,$S121)&lt;&gt;"",INDEX(Responses!$X$2:$X$1001,$S121)&lt;=2),", Discharge process","")&amp;IF(AND(INDEX(Responses!$Y$2:$Y$1001,$S121)&lt;&gt;"",INDEX(Responses!$Y$2:$Y$1001,$S121)&lt;=2),", Discharge instructions",""),3,500))</f>
        <v/>
      </c>
      <c r="G121" s="24" t="str">
        <f aca="false">IF($S121="","",INDEX(Responses!$L$2:$L$1001,$S121)&amp;"")</f>
        <v/>
      </c>
      <c r="H121" s="27"/>
      <c r="I121" s="33"/>
      <c r="J121" s="34" t="str">
        <f aca="false">IF(OR(I121="",B121=""),"",ROUND((I121-B121)*24,1))</f>
        <v/>
      </c>
      <c r="K121" s="27"/>
      <c r="L121" s="27"/>
      <c r="M121" s="27"/>
      <c r="N121" s="35"/>
      <c r="O121" s="36" t="str">
        <f aca="false">IF(OR(N121="",B121=""),"",N121-B121)</f>
        <v/>
      </c>
      <c r="P121" s="24" t="str">
        <f aca="false">IF(J121="","",IF(AND(C121="IPD",J121&lt;=24),"Yes",IF(AND(C121&lt;&gt;"IPD",J121&lt;=48),"Yes","No")))</f>
        <v/>
      </c>
      <c r="Q121" s="24" t="str">
        <f aca="false">IF(B121="","",TEXT(B121,"yyyy-mm"))</f>
        <v/>
      </c>
      <c r="R121" s="34" t="str">
        <f aca="false">IF(AND(Q121='Monthly Summary'!$C$4,J121&lt;&gt;""),J121,"")</f>
        <v/>
      </c>
      <c r="S121" s="24" t="str">
        <f aca="false">IF(A121="","",IFERROR(MATCH(A121,Responses!$A$2:$A$1001,0),""))</f>
        <v/>
      </c>
    </row>
    <row r="122" customFormat="false" ht="15" hidden="false" customHeight="false" outlineLevel="0" collapsed="false">
      <c r="A122" s="27"/>
      <c r="B122" s="32" t="str">
        <f aca="false">IF($S122="","",INDEX(Responses!$B$2:$B$1001,$S122))</f>
        <v/>
      </c>
      <c r="C122" s="24" t="str">
        <f aca="false">IF($S122="","",INDEX(Responses!$E$2:$E$1001,$S122)&amp;"")</f>
        <v/>
      </c>
      <c r="D122" s="24" t="str">
        <f aca="false">IF($S122="","",INDEX(Responses!$G$2:$G$1001,$S122)&amp;"")</f>
        <v/>
      </c>
      <c r="E122" s="24" t="str">
        <f aca="false">IF($S122="","",INDEX(Responses!$J$2:$J$1001,$S122))</f>
        <v/>
      </c>
      <c r="F122" s="24" t="str">
        <f aca="false">IF($S122="","",MID(IF(AND(INDEX(Responses!$M$2:$M$1001,$S122)&lt;&gt;"",INDEX(Responses!$M$2:$M$1001,$S122)&lt;=2),", Booking/Admission","")&amp;IF(AND(INDEX(Responses!$N$2:$N$1001,$S122)&lt;&gt;"",INDEX(Responses!$N$2:$N$1001,$S122)&lt;=2),", Waiting time","")&amp;IF(AND(INDEX(Responses!$O$2:$O$1001,$S122)&lt;&gt;"",INDEX(Responses!$O$2:$O$1001,$S122)&lt;=2),", Doctor communication","")&amp;IF(AND(INDEX(Responses!$P$2:$P$1001,$S122)&lt;&gt;"",INDEX(Responses!$P$2:$P$1001,$S122)&lt;=2),", Time to ask questions","")&amp;IF(AND(INDEX(Responses!$Q$2:$Q$1001,$S122)&lt;&gt;"",INDEX(Responses!$Q$2:$Q$1001,$S122)&lt;=2),", Front desk and billing staff","")&amp;IF(AND(INDEX(Responses!$R$2:$R$1001,$S122)&lt;&gt;"",INDEX(Responses!$R$2:$R$1001,$S122)&lt;=2),", Billing clarity","")&amp;IF(AND(INDEX(Responses!$S$2:$S$1001,$S122)&lt;&gt;"",INDEX(Responses!$S$2:$S$1001,$S122)&lt;=2),", Cleanliness","")&amp;IF(AND(INDEX(Responses!$T$2:$T$1001,$S122)&lt;&gt;"",INDEX(Responses!$T$2:$T$1001,$S122)&lt;=2),", Nursing responsiveness","")&amp;IF(AND(INDEX(Responses!$U$2:$U$1001,$S122)&lt;&gt;"",INDEX(Responses!$U$2:$U$1001,$S122)&lt;=2),", Nursing courtesy","")&amp;IF(AND(INDEX(Responses!$V$2:$V$1001,$S122)&lt;&gt;"",INDEX(Responses!$V$2:$V$1001,$S122)&lt;=2),", Food","")&amp;IF(AND(INDEX(Responses!$W$2:$W$1001,$S122)&lt;&gt;"",INDEX(Responses!$W$2:$W$1001,$S122)&lt;=2),", Insurance/TPA","")&amp;IF(AND(INDEX(Responses!$X$2:$X$1001,$S122)&lt;&gt;"",INDEX(Responses!$X$2:$X$1001,$S122)&lt;=2),", Discharge process","")&amp;IF(AND(INDEX(Responses!$Y$2:$Y$1001,$S122)&lt;&gt;"",INDEX(Responses!$Y$2:$Y$1001,$S122)&lt;=2),", Discharge instructions",""),3,500))</f>
        <v/>
      </c>
      <c r="G122" s="24" t="str">
        <f aca="false">IF($S122="","",INDEX(Responses!$L$2:$L$1001,$S122)&amp;"")</f>
        <v/>
      </c>
      <c r="H122" s="27"/>
      <c r="I122" s="33"/>
      <c r="J122" s="34" t="str">
        <f aca="false">IF(OR(I122="",B122=""),"",ROUND((I122-B122)*24,1))</f>
        <v/>
      </c>
      <c r="K122" s="27"/>
      <c r="L122" s="27"/>
      <c r="M122" s="27"/>
      <c r="N122" s="35"/>
      <c r="O122" s="36" t="str">
        <f aca="false">IF(OR(N122="",B122=""),"",N122-B122)</f>
        <v/>
      </c>
      <c r="P122" s="24" t="str">
        <f aca="false">IF(J122="","",IF(AND(C122="IPD",J122&lt;=24),"Yes",IF(AND(C122&lt;&gt;"IPD",J122&lt;=48),"Yes","No")))</f>
        <v/>
      </c>
      <c r="Q122" s="24" t="str">
        <f aca="false">IF(B122="","",TEXT(B122,"yyyy-mm"))</f>
        <v/>
      </c>
      <c r="R122" s="34" t="str">
        <f aca="false">IF(AND(Q122='Monthly Summary'!$C$4,J122&lt;&gt;""),J122,"")</f>
        <v/>
      </c>
      <c r="S122" s="24" t="str">
        <f aca="false">IF(A122="","",IFERROR(MATCH(A122,Responses!$A$2:$A$1001,0),""))</f>
        <v/>
      </c>
    </row>
    <row r="123" customFormat="false" ht="15" hidden="false" customHeight="false" outlineLevel="0" collapsed="false">
      <c r="A123" s="27"/>
      <c r="B123" s="32" t="str">
        <f aca="false">IF($S123="","",INDEX(Responses!$B$2:$B$1001,$S123))</f>
        <v/>
      </c>
      <c r="C123" s="24" t="str">
        <f aca="false">IF($S123="","",INDEX(Responses!$E$2:$E$1001,$S123)&amp;"")</f>
        <v/>
      </c>
      <c r="D123" s="24" t="str">
        <f aca="false">IF($S123="","",INDEX(Responses!$G$2:$G$1001,$S123)&amp;"")</f>
        <v/>
      </c>
      <c r="E123" s="24" t="str">
        <f aca="false">IF($S123="","",INDEX(Responses!$J$2:$J$1001,$S123))</f>
        <v/>
      </c>
      <c r="F123" s="24" t="str">
        <f aca="false">IF($S123="","",MID(IF(AND(INDEX(Responses!$M$2:$M$1001,$S123)&lt;&gt;"",INDEX(Responses!$M$2:$M$1001,$S123)&lt;=2),", Booking/Admission","")&amp;IF(AND(INDEX(Responses!$N$2:$N$1001,$S123)&lt;&gt;"",INDEX(Responses!$N$2:$N$1001,$S123)&lt;=2),", Waiting time","")&amp;IF(AND(INDEX(Responses!$O$2:$O$1001,$S123)&lt;&gt;"",INDEX(Responses!$O$2:$O$1001,$S123)&lt;=2),", Doctor communication","")&amp;IF(AND(INDEX(Responses!$P$2:$P$1001,$S123)&lt;&gt;"",INDEX(Responses!$P$2:$P$1001,$S123)&lt;=2),", Time to ask questions","")&amp;IF(AND(INDEX(Responses!$Q$2:$Q$1001,$S123)&lt;&gt;"",INDEX(Responses!$Q$2:$Q$1001,$S123)&lt;=2),", Front desk and billing staff","")&amp;IF(AND(INDEX(Responses!$R$2:$R$1001,$S123)&lt;&gt;"",INDEX(Responses!$R$2:$R$1001,$S123)&lt;=2),", Billing clarity","")&amp;IF(AND(INDEX(Responses!$S$2:$S$1001,$S123)&lt;&gt;"",INDEX(Responses!$S$2:$S$1001,$S123)&lt;=2),", Cleanliness","")&amp;IF(AND(INDEX(Responses!$T$2:$T$1001,$S123)&lt;&gt;"",INDEX(Responses!$T$2:$T$1001,$S123)&lt;=2),", Nursing responsiveness","")&amp;IF(AND(INDEX(Responses!$U$2:$U$1001,$S123)&lt;&gt;"",INDEX(Responses!$U$2:$U$1001,$S123)&lt;=2),", Nursing courtesy","")&amp;IF(AND(INDEX(Responses!$V$2:$V$1001,$S123)&lt;&gt;"",INDEX(Responses!$V$2:$V$1001,$S123)&lt;=2),", Food","")&amp;IF(AND(INDEX(Responses!$W$2:$W$1001,$S123)&lt;&gt;"",INDEX(Responses!$W$2:$W$1001,$S123)&lt;=2),", Insurance/TPA","")&amp;IF(AND(INDEX(Responses!$X$2:$X$1001,$S123)&lt;&gt;"",INDEX(Responses!$X$2:$X$1001,$S123)&lt;=2),", Discharge process","")&amp;IF(AND(INDEX(Responses!$Y$2:$Y$1001,$S123)&lt;&gt;"",INDEX(Responses!$Y$2:$Y$1001,$S123)&lt;=2),", Discharge instructions",""),3,500))</f>
        <v/>
      </c>
      <c r="G123" s="24" t="str">
        <f aca="false">IF($S123="","",INDEX(Responses!$L$2:$L$1001,$S123)&amp;"")</f>
        <v/>
      </c>
      <c r="H123" s="27"/>
      <c r="I123" s="33"/>
      <c r="J123" s="34" t="str">
        <f aca="false">IF(OR(I123="",B123=""),"",ROUND((I123-B123)*24,1))</f>
        <v/>
      </c>
      <c r="K123" s="27"/>
      <c r="L123" s="27"/>
      <c r="M123" s="27"/>
      <c r="N123" s="35"/>
      <c r="O123" s="36" t="str">
        <f aca="false">IF(OR(N123="",B123=""),"",N123-B123)</f>
        <v/>
      </c>
      <c r="P123" s="24" t="str">
        <f aca="false">IF(J123="","",IF(AND(C123="IPD",J123&lt;=24),"Yes",IF(AND(C123&lt;&gt;"IPD",J123&lt;=48),"Yes","No")))</f>
        <v/>
      </c>
      <c r="Q123" s="24" t="str">
        <f aca="false">IF(B123="","",TEXT(B123,"yyyy-mm"))</f>
        <v/>
      </c>
      <c r="R123" s="34" t="str">
        <f aca="false">IF(AND(Q123='Monthly Summary'!$C$4,J123&lt;&gt;""),J123,"")</f>
        <v/>
      </c>
      <c r="S123" s="24" t="str">
        <f aca="false">IF(A123="","",IFERROR(MATCH(A123,Responses!$A$2:$A$1001,0),""))</f>
        <v/>
      </c>
    </row>
    <row r="124" customFormat="false" ht="15" hidden="false" customHeight="false" outlineLevel="0" collapsed="false">
      <c r="A124" s="27"/>
      <c r="B124" s="32" t="str">
        <f aca="false">IF($S124="","",INDEX(Responses!$B$2:$B$1001,$S124))</f>
        <v/>
      </c>
      <c r="C124" s="24" t="str">
        <f aca="false">IF($S124="","",INDEX(Responses!$E$2:$E$1001,$S124)&amp;"")</f>
        <v/>
      </c>
      <c r="D124" s="24" t="str">
        <f aca="false">IF($S124="","",INDEX(Responses!$G$2:$G$1001,$S124)&amp;"")</f>
        <v/>
      </c>
      <c r="E124" s="24" t="str">
        <f aca="false">IF($S124="","",INDEX(Responses!$J$2:$J$1001,$S124))</f>
        <v/>
      </c>
      <c r="F124" s="24" t="str">
        <f aca="false">IF($S124="","",MID(IF(AND(INDEX(Responses!$M$2:$M$1001,$S124)&lt;&gt;"",INDEX(Responses!$M$2:$M$1001,$S124)&lt;=2),", Booking/Admission","")&amp;IF(AND(INDEX(Responses!$N$2:$N$1001,$S124)&lt;&gt;"",INDEX(Responses!$N$2:$N$1001,$S124)&lt;=2),", Waiting time","")&amp;IF(AND(INDEX(Responses!$O$2:$O$1001,$S124)&lt;&gt;"",INDEX(Responses!$O$2:$O$1001,$S124)&lt;=2),", Doctor communication","")&amp;IF(AND(INDEX(Responses!$P$2:$P$1001,$S124)&lt;&gt;"",INDEX(Responses!$P$2:$P$1001,$S124)&lt;=2),", Time to ask questions","")&amp;IF(AND(INDEX(Responses!$Q$2:$Q$1001,$S124)&lt;&gt;"",INDEX(Responses!$Q$2:$Q$1001,$S124)&lt;=2),", Front desk and billing staff","")&amp;IF(AND(INDEX(Responses!$R$2:$R$1001,$S124)&lt;&gt;"",INDEX(Responses!$R$2:$R$1001,$S124)&lt;=2),", Billing clarity","")&amp;IF(AND(INDEX(Responses!$S$2:$S$1001,$S124)&lt;&gt;"",INDEX(Responses!$S$2:$S$1001,$S124)&lt;=2),", Cleanliness","")&amp;IF(AND(INDEX(Responses!$T$2:$T$1001,$S124)&lt;&gt;"",INDEX(Responses!$T$2:$T$1001,$S124)&lt;=2),", Nursing responsiveness","")&amp;IF(AND(INDEX(Responses!$U$2:$U$1001,$S124)&lt;&gt;"",INDEX(Responses!$U$2:$U$1001,$S124)&lt;=2),", Nursing courtesy","")&amp;IF(AND(INDEX(Responses!$V$2:$V$1001,$S124)&lt;&gt;"",INDEX(Responses!$V$2:$V$1001,$S124)&lt;=2),", Food","")&amp;IF(AND(INDEX(Responses!$W$2:$W$1001,$S124)&lt;&gt;"",INDEX(Responses!$W$2:$W$1001,$S124)&lt;=2),", Insurance/TPA","")&amp;IF(AND(INDEX(Responses!$X$2:$X$1001,$S124)&lt;&gt;"",INDEX(Responses!$X$2:$X$1001,$S124)&lt;=2),", Discharge process","")&amp;IF(AND(INDEX(Responses!$Y$2:$Y$1001,$S124)&lt;&gt;"",INDEX(Responses!$Y$2:$Y$1001,$S124)&lt;=2),", Discharge instructions",""),3,500))</f>
        <v/>
      </c>
      <c r="G124" s="24" t="str">
        <f aca="false">IF($S124="","",INDEX(Responses!$L$2:$L$1001,$S124)&amp;"")</f>
        <v/>
      </c>
      <c r="H124" s="27"/>
      <c r="I124" s="33"/>
      <c r="J124" s="34" t="str">
        <f aca="false">IF(OR(I124="",B124=""),"",ROUND((I124-B124)*24,1))</f>
        <v/>
      </c>
      <c r="K124" s="27"/>
      <c r="L124" s="27"/>
      <c r="M124" s="27"/>
      <c r="N124" s="35"/>
      <c r="O124" s="36" t="str">
        <f aca="false">IF(OR(N124="",B124=""),"",N124-B124)</f>
        <v/>
      </c>
      <c r="P124" s="24" t="str">
        <f aca="false">IF(J124="","",IF(AND(C124="IPD",J124&lt;=24),"Yes",IF(AND(C124&lt;&gt;"IPD",J124&lt;=48),"Yes","No")))</f>
        <v/>
      </c>
      <c r="Q124" s="24" t="str">
        <f aca="false">IF(B124="","",TEXT(B124,"yyyy-mm"))</f>
        <v/>
      </c>
      <c r="R124" s="34" t="str">
        <f aca="false">IF(AND(Q124='Monthly Summary'!$C$4,J124&lt;&gt;""),J124,"")</f>
        <v/>
      </c>
      <c r="S124" s="24" t="str">
        <f aca="false">IF(A124="","",IFERROR(MATCH(A124,Responses!$A$2:$A$1001,0),""))</f>
        <v/>
      </c>
    </row>
    <row r="125" customFormat="false" ht="15" hidden="false" customHeight="false" outlineLevel="0" collapsed="false">
      <c r="A125" s="27"/>
      <c r="B125" s="32" t="str">
        <f aca="false">IF($S125="","",INDEX(Responses!$B$2:$B$1001,$S125))</f>
        <v/>
      </c>
      <c r="C125" s="24" t="str">
        <f aca="false">IF($S125="","",INDEX(Responses!$E$2:$E$1001,$S125)&amp;"")</f>
        <v/>
      </c>
      <c r="D125" s="24" t="str">
        <f aca="false">IF($S125="","",INDEX(Responses!$G$2:$G$1001,$S125)&amp;"")</f>
        <v/>
      </c>
      <c r="E125" s="24" t="str">
        <f aca="false">IF($S125="","",INDEX(Responses!$J$2:$J$1001,$S125))</f>
        <v/>
      </c>
      <c r="F125" s="24" t="str">
        <f aca="false">IF($S125="","",MID(IF(AND(INDEX(Responses!$M$2:$M$1001,$S125)&lt;&gt;"",INDEX(Responses!$M$2:$M$1001,$S125)&lt;=2),", Booking/Admission","")&amp;IF(AND(INDEX(Responses!$N$2:$N$1001,$S125)&lt;&gt;"",INDEX(Responses!$N$2:$N$1001,$S125)&lt;=2),", Waiting time","")&amp;IF(AND(INDEX(Responses!$O$2:$O$1001,$S125)&lt;&gt;"",INDEX(Responses!$O$2:$O$1001,$S125)&lt;=2),", Doctor communication","")&amp;IF(AND(INDEX(Responses!$P$2:$P$1001,$S125)&lt;&gt;"",INDEX(Responses!$P$2:$P$1001,$S125)&lt;=2),", Time to ask questions","")&amp;IF(AND(INDEX(Responses!$Q$2:$Q$1001,$S125)&lt;&gt;"",INDEX(Responses!$Q$2:$Q$1001,$S125)&lt;=2),", Front desk and billing staff","")&amp;IF(AND(INDEX(Responses!$R$2:$R$1001,$S125)&lt;&gt;"",INDEX(Responses!$R$2:$R$1001,$S125)&lt;=2),", Billing clarity","")&amp;IF(AND(INDEX(Responses!$S$2:$S$1001,$S125)&lt;&gt;"",INDEX(Responses!$S$2:$S$1001,$S125)&lt;=2),", Cleanliness","")&amp;IF(AND(INDEX(Responses!$T$2:$T$1001,$S125)&lt;&gt;"",INDEX(Responses!$T$2:$T$1001,$S125)&lt;=2),", Nursing responsiveness","")&amp;IF(AND(INDEX(Responses!$U$2:$U$1001,$S125)&lt;&gt;"",INDEX(Responses!$U$2:$U$1001,$S125)&lt;=2),", Nursing courtesy","")&amp;IF(AND(INDEX(Responses!$V$2:$V$1001,$S125)&lt;&gt;"",INDEX(Responses!$V$2:$V$1001,$S125)&lt;=2),", Food","")&amp;IF(AND(INDEX(Responses!$W$2:$W$1001,$S125)&lt;&gt;"",INDEX(Responses!$W$2:$W$1001,$S125)&lt;=2),", Insurance/TPA","")&amp;IF(AND(INDEX(Responses!$X$2:$X$1001,$S125)&lt;&gt;"",INDEX(Responses!$X$2:$X$1001,$S125)&lt;=2),", Discharge process","")&amp;IF(AND(INDEX(Responses!$Y$2:$Y$1001,$S125)&lt;&gt;"",INDEX(Responses!$Y$2:$Y$1001,$S125)&lt;=2),", Discharge instructions",""),3,500))</f>
        <v/>
      </c>
      <c r="G125" s="24" t="str">
        <f aca="false">IF($S125="","",INDEX(Responses!$L$2:$L$1001,$S125)&amp;"")</f>
        <v/>
      </c>
      <c r="H125" s="27"/>
      <c r="I125" s="33"/>
      <c r="J125" s="34" t="str">
        <f aca="false">IF(OR(I125="",B125=""),"",ROUND((I125-B125)*24,1))</f>
        <v/>
      </c>
      <c r="K125" s="27"/>
      <c r="L125" s="27"/>
      <c r="M125" s="27"/>
      <c r="N125" s="35"/>
      <c r="O125" s="36" t="str">
        <f aca="false">IF(OR(N125="",B125=""),"",N125-B125)</f>
        <v/>
      </c>
      <c r="P125" s="24" t="str">
        <f aca="false">IF(J125="","",IF(AND(C125="IPD",J125&lt;=24),"Yes",IF(AND(C125&lt;&gt;"IPD",J125&lt;=48),"Yes","No")))</f>
        <v/>
      </c>
      <c r="Q125" s="24" t="str">
        <f aca="false">IF(B125="","",TEXT(B125,"yyyy-mm"))</f>
        <v/>
      </c>
      <c r="R125" s="34" t="str">
        <f aca="false">IF(AND(Q125='Monthly Summary'!$C$4,J125&lt;&gt;""),J125,"")</f>
        <v/>
      </c>
      <c r="S125" s="24" t="str">
        <f aca="false">IF(A125="","",IFERROR(MATCH(A125,Responses!$A$2:$A$1001,0),""))</f>
        <v/>
      </c>
    </row>
    <row r="126" customFormat="false" ht="15" hidden="false" customHeight="false" outlineLevel="0" collapsed="false">
      <c r="A126" s="27"/>
      <c r="B126" s="32" t="str">
        <f aca="false">IF($S126="","",INDEX(Responses!$B$2:$B$1001,$S126))</f>
        <v/>
      </c>
      <c r="C126" s="24" t="str">
        <f aca="false">IF($S126="","",INDEX(Responses!$E$2:$E$1001,$S126)&amp;"")</f>
        <v/>
      </c>
      <c r="D126" s="24" t="str">
        <f aca="false">IF($S126="","",INDEX(Responses!$G$2:$G$1001,$S126)&amp;"")</f>
        <v/>
      </c>
      <c r="E126" s="24" t="str">
        <f aca="false">IF($S126="","",INDEX(Responses!$J$2:$J$1001,$S126))</f>
        <v/>
      </c>
      <c r="F126" s="24" t="str">
        <f aca="false">IF($S126="","",MID(IF(AND(INDEX(Responses!$M$2:$M$1001,$S126)&lt;&gt;"",INDEX(Responses!$M$2:$M$1001,$S126)&lt;=2),", Booking/Admission","")&amp;IF(AND(INDEX(Responses!$N$2:$N$1001,$S126)&lt;&gt;"",INDEX(Responses!$N$2:$N$1001,$S126)&lt;=2),", Waiting time","")&amp;IF(AND(INDEX(Responses!$O$2:$O$1001,$S126)&lt;&gt;"",INDEX(Responses!$O$2:$O$1001,$S126)&lt;=2),", Doctor communication","")&amp;IF(AND(INDEX(Responses!$P$2:$P$1001,$S126)&lt;&gt;"",INDEX(Responses!$P$2:$P$1001,$S126)&lt;=2),", Time to ask questions","")&amp;IF(AND(INDEX(Responses!$Q$2:$Q$1001,$S126)&lt;&gt;"",INDEX(Responses!$Q$2:$Q$1001,$S126)&lt;=2),", Front desk and billing staff","")&amp;IF(AND(INDEX(Responses!$R$2:$R$1001,$S126)&lt;&gt;"",INDEX(Responses!$R$2:$R$1001,$S126)&lt;=2),", Billing clarity","")&amp;IF(AND(INDEX(Responses!$S$2:$S$1001,$S126)&lt;&gt;"",INDEX(Responses!$S$2:$S$1001,$S126)&lt;=2),", Cleanliness","")&amp;IF(AND(INDEX(Responses!$T$2:$T$1001,$S126)&lt;&gt;"",INDEX(Responses!$T$2:$T$1001,$S126)&lt;=2),", Nursing responsiveness","")&amp;IF(AND(INDEX(Responses!$U$2:$U$1001,$S126)&lt;&gt;"",INDEX(Responses!$U$2:$U$1001,$S126)&lt;=2),", Nursing courtesy","")&amp;IF(AND(INDEX(Responses!$V$2:$V$1001,$S126)&lt;&gt;"",INDEX(Responses!$V$2:$V$1001,$S126)&lt;=2),", Food","")&amp;IF(AND(INDEX(Responses!$W$2:$W$1001,$S126)&lt;&gt;"",INDEX(Responses!$W$2:$W$1001,$S126)&lt;=2),", Insurance/TPA","")&amp;IF(AND(INDEX(Responses!$X$2:$X$1001,$S126)&lt;&gt;"",INDEX(Responses!$X$2:$X$1001,$S126)&lt;=2),", Discharge process","")&amp;IF(AND(INDEX(Responses!$Y$2:$Y$1001,$S126)&lt;&gt;"",INDEX(Responses!$Y$2:$Y$1001,$S126)&lt;=2),", Discharge instructions",""),3,500))</f>
        <v/>
      </c>
      <c r="G126" s="24" t="str">
        <f aca="false">IF($S126="","",INDEX(Responses!$L$2:$L$1001,$S126)&amp;"")</f>
        <v/>
      </c>
      <c r="H126" s="27"/>
      <c r="I126" s="33"/>
      <c r="J126" s="34" t="str">
        <f aca="false">IF(OR(I126="",B126=""),"",ROUND((I126-B126)*24,1))</f>
        <v/>
      </c>
      <c r="K126" s="27"/>
      <c r="L126" s="27"/>
      <c r="M126" s="27"/>
      <c r="N126" s="35"/>
      <c r="O126" s="36" t="str">
        <f aca="false">IF(OR(N126="",B126=""),"",N126-B126)</f>
        <v/>
      </c>
      <c r="P126" s="24" t="str">
        <f aca="false">IF(J126="","",IF(AND(C126="IPD",J126&lt;=24),"Yes",IF(AND(C126&lt;&gt;"IPD",J126&lt;=48),"Yes","No")))</f>
        <v/>
      </c>
      <c r="Q126" s="24" t="str">
        <f aca="false">IF(B126="","",TEXT(B126,"yyyy-mm"))</f>
        <v/>
      </c>
      <c r="R126" s="34" t="str">
        <f aca="false">IF(AND(Q126='Monthly Summary'!$C$4,J126&lt;&gt;""),J126,"")</f>
        <v/>
      </c>
      <c r="S126" s="24" t="str">
        <f aca="false">IF(A126="","",IFERROR(MATCH(A126,Responses!$A$2:$A$1001,0),""))</f>
        <v/>
      </c>
    </row>
    <row r="127" customFormat="false" ht="15" hidden="false" customHeight="false" outlineLevel="0" collapsed="false">
      <c r="A127" s="27"/>
      <c r="B127" s="32" t="str">
        <f aca="false">IF($S127="","",INDEX(Responses!$B$2:$B$1001,$S127))</f>
        <v/>
      </c>
      <c r="C127" s="24" t="str">
        <f aca="false">IF($S127="","",INDEX(Responses!$E$2:$E$1001,$S127)&amp;"")</f>
        <v/>
      </c>
      <c r="D127" s="24" t="str">
        <f aca="false">IF($S127="","",INDEX(Responses!$G$2:$G$1001,$S127)&amp;"")</f>
        <v/>
      </c>
      <c r="E127" s="24" t="str">
        <f aca="false">IF($S127="","",INDEX(Responses!$J$2:$J$1001,$S127))</f>
        <v/>
      </c>
      <c r="F127" s="24" t="str">
        <f aca="false">IF($S127="","",MID(IF(AND(INDEX(Responses!$M$2:$M$1001,$S127)&lt;&gt;"",INDEX(Responses!$M$2:$M$1001,$S127)&lt;=2),", Booking/Admission","")&amp;IF(AND(INDEX(Responses!$N$2:$N$1001,$S127)&lt;&gt;"",INDEX(Responses!$N$2:$N$1001,$S127)&lt;=2),", Waiting time","")&amp;IF(AND(INDEX(Responses!$O$2:$O$1001,$S127)&lt;&gt;"",INDEX(Responses!$O$2:$O$1001,$S127)&lt;=2),", Doctor communication","")&amp;IF(AND(INDEX(Responses!$P$2:$P$1001,$S127)&lt;&gt;"",INDEX(Responses!$P$2:$P$1001,$S127)&lt;=2),", Time to ask questions","")&amp;IF(AND(INDEX(Responses!$Q$2:$Q$1001,$S127)&lt;&gt;"",INDEX(Responses!$Q$2:$Q$1001,$S127)&lt;=2),", Front desk and billing staff","")&amp;IF(AND(INDEX(Responses!$R$2:$R$1001,$S127)&lt;&gt;"",INDEX(Responses!$R$2:$R$1001,$S127)&lt;=2),", Billing clarity","")&amp;IF(AND(INDEX(Responses!$S$2:$S$1001,$S127)&lt;&gt;"",INDEX(Responses!$S$2:$S$1001,$S127)&lt;=2),", Cleanliness","")&amp;IF(AND(INDEX(Responses!$T$2:$T$1001,$S127)&lt;&gt;"",INDEX(Responses!$T$2:$T$1001,$S127)&lt;=2),", Nursing responsiveness","")&amp;IF(AND(INDEX(Responses!$U$2:$U$1001,$S127)&lt;&gt;"",INDEX(Responses!$U$2:$U$1001,$S127)&lt;=2),", Nursing courtesy","")&amp;IF(AND(INDEX(Responses!$V$2:$V$1001,$S127)&lt;&gt;"",INDEX(Responses!$V$2:$V$1001,$S127)&lt;=2),", Food","")&amp;IF(AND(INDEX(Responses!$W$2:$W$1001,$S127)&lt;&gt;"",INDEX(Responses!$W$2:$W$1001,$S127)&lt;=2),", Insurance/TPA","")&amp;IF(AND(INDEX(Responses!$X$2:$X$1001,$S127)&lt;&gt;"",INDEX(Responses!$X$2:$X$1001,$S127)&lt;=2),", Discharge process","")&amp;IF(AND(INDEX(Responses!$Y$2:$Y$1001,$S127)&lt;&gt;"",INDEX(Responses!$Y$2:$Y$1001,$S127)&lt;=2),", Discharge instructions",""),3,500))</f>
        <v/>
      </c>
      <c r="G127" s="24" t="str">
        <f aca="false">IF($S127="","",INDEX(Responses!$L$2:$L$1001,$S127)&amp;"")</f>
        <v/>
      </c>
      <c r="H127" s="27"/>
      <c r="I127" s="33"/>
      <c r="J127" s="34" t="str">
        <f aca="false">IF(OR(I127="",B127=""),"",ROUND((I127-B127)*24,1))</f>
        <v/>
      </c>
      <c r="K127" s="27"/>
      <c r="L127" s="27"/>
      <c r="M127" s="27"/>
      <c r="N127" s="35"/>
      <c r="O127" s="36" t="str">
        <f aca="false">IF(OR(N127="",B127=""),"",N127-B127)</f>
        <v/>
      </c>
      <c r="P127" s="24" t="str">
        <f aca="false">IF(J127="","",IF(AND(C127="IPD",J127&lt;=24),"Yes",IF(AND(C127&lt;&gt;"IPD",J127&lt;=48),"Yes","No")))</f>
        <v/>
      </c>
      <c r="Q127" s="24" t="str">
        <f aca="false">IF(B127="","",TEXT(B127,"yyyy-mm"))</f>
        <v/>
      </c>
      <c r="R127" s="34" t="str">
        <f aca="false">IF(AND(Q127='Monthly Summary'!$C$4,J127&lt;&gt;""),J127,"")</f>
        <v/>
      </c>
      <c r="S127" s="24" t="str">
        <f aca="false">IF(A127="","",IFERROR(MATCH(A127,Responses!$A$2:$A$1001,0),""))</f>
        <v/>
      </c>
    </row>
    <row r="128" customFormat="false" ht="15" hidden="false" customHeight="false" outlineLevel="0" collapsed="false">
      <c r="A128" s="27"/>
      <c r="B128" s="32" t="str">
        <f aca="false">IF($S128="","",INDEX(Responses!$B$2:$B$1001,$S128))</f>
        <v/>
      </c>
      <c r="C128" s="24" t="str">
        <f aca="false">IF($S128="","",INDEX(Responses!$E$2:$E$1001,$S128)&amp;"")</f>
        <v/>
      </c>
      <c r="D128" s="24" t="str">
        <f aca="false">IF($S128="","",INDEX(Responses!$G$2:$G$1001,$S128)&amp;"")</f>
        <v/>
      </c>
      <c r="E128" s="24" t="str">
        <f aca="false">IF($S128="","",INDEX(Responses!$J$2:$J$1001,$S128))</f>
        <v/>
      </c>
      <c r="F128" s="24" t="str">
        <f aca="false">IF($S128="","",MID(IF(AND(INDEX(Responses!$M$2:$M$1001,$S128)&lt;&gt;"",INDEX(Responses!$M$2:$M$1001,$S128)&lt;=2),", Booking/Admission","")&amp;IF(AND(INDEX(Responses!$N$2:$N$1001,$S128)&lt;&gt;"",INDEX(Responses!$N$2:$N$1001,$S128)&lt;=2),", Waiting time","")&amp;IF(AND(INDEX(Responses!$O$2:$O$1001,$S128)&lt;&gt;"",INDEX(Responses!$O$2:$O$1001,$S128)&lt;=2),", Doctor communication","")&amp;IF(AND(INDEX(Responses!$P$2:$P$1001,$S128)&lt;&gt;"",INDEX(Responses!$P$2:$P$1001,$S128)&lt;=2),", Time to ask questions","")&amp;IF(AND(INDEX(Responses!$Q$2:$Q$1001,$S128)&lt;&gt;"",INDEX(Responses!$Q$2:$Q$1001,$S128)&lt;=2),", Front desk and billing staff","")&amp;IF(AND(INDEX(Responses!$R$2:$R$1001,$S128)&lt;&gt;"",INDEX(Responses!$R$2:$R$1001,$S128)&lt;=2),", Billing clarity","")&amp;IF(AND(INDEX(Responses!$S$2:$S$1001,$S128)&lt;&gt;"",INDEX(Responses!$S$2:$S$1001,$S128)&lt;=2),", Cleanliness","")&amp;IF(AND(INDEX(Responses!$T$2:$T$1001,$S128)&lt;&gt;"",INDEX(Responses!$T$2:$T$1001,$S128)&lt;=2),", Nursing responsiveness","")&amp;IF(AND(INDEX(Responses!$U$2:$U$1001,$S128)&lt;&gt;"",INDEX(Responses!$U$2:$U$1001,$S128)&lt;=2),", Nursing courtesy","")&amp;IF(AND(INDEX(Responses!$V$2:$V$1001,$S128)&lt;&gt;"",INDEX(Responses!$V$2:$V$1001,$S128)&lt;=2),", Food","")&amp;IF(AND(INDEX(Responses!$W$2:$W$1001,$S128)&lt;&gt;"",INDEX(Responses!$W$2:$W$1001,$S128)&lt;=2),", Insurance/TPA","")&amp;IF(AND(INDEX(Responses!$X$2:$X$1001,$S128)&lt;&gt;"",INDEX(Responses!$X$2:$X$1001,$S128)&lt;=2),", Discharge process","")&amp;IF(AND(INDEX(Responses!$Y$2:$Y$1001,$S128)&lt;&gt;"",INDEX(Responses!$Y$2:$Y$1001,$S128)&lt;=2),", Discharge instructions",""),3,500))</f>
        <v/>
      </c>
      <c r="G128" s="24" t="str">
        <f aca="false">IF($S128="","",INDEX(Responses!$L$2:$L$1001,$S128)&amp;"")</f>
        <v/>
      </c>
      <c r="H128" s="27"/>
      <c r="I128" s="33"/>
      <c r="J128" s="34" t="str">
        <f aca="false">IF(OR(I128="",B128=""),"",ROUND((I128-B128)*24,1))</f>
        <v/>
      </c>
      <c r="K128" s="27"/>
      <c r="L128" s="27"/>
      <c r="M128" s="27"/>
      <c r="N128" s="35"/>
      <c r="O128" s="36" t="str">
        <f aca="false">IF(OR(N128="",B128=""),"",N128-B128)</f>
        <v/>
      </c>
      <c r="P128" s="24" t="str">
        <f aca="false">IF(J128="","",IF(AND(C128="IPD",J128&lt;=24),"Yes",IF(AND(C128&lt;&gt;"IPD",J128&lt;=48),"Yes","No")))</f>
        <v/>
      </c>
      <c r="Q128" s="24" t="str">
        <f aca="false">IF(B128="","",TEXT(B128,"yyyy-mm"))</f>
        <v/>
      </c>
      <c r="R128" s="34" t="str">
        <f aca="false">IF(AND(Q128='Monthly Summary'!$C$4,J128&lt;&gt;""),J128,"")</f>
        <v/>
      </c>
      <c r="S128" s="24" t="str">
        <f aca="false">IF(A128="","",IFERROR(MATCH(A128,Responses!$A$2:$A$1001,0),""))</f>
        <v/>
      </c>
    </row>
    <row r="129" customFormat="false" ht="15" hidden="false" customHeight="false" outlineLevel="0" collapsed="false">
      <c r="A129" s="27"/>
      <c r="B129" s="32" t="str">
        <f aca="false">IF($S129="","",INDEX(Responses!$B$2:$B$1001,$S129))</f>
        <v/>
      </c>
      <c r="C129" s="24" t="str">
        <f aca="false">IF($S129="","",INDEX(Responses!$E$2:$E$1001,$S129)&amp;"")</f>
        <v/>
      </c>
      <c r="D129" s="24" t="str">
        <f aca="false">IF($S129="","",INDEX(Responses!$G$2:$G$1001,$S129)&amp;"")</f>
        <v/>
      </c>
      <c r="E129" s="24" t="str">
        <f aca="false">IF($S129="","",INDEX(Responses!$J$2:$J$1001,$S129))</f>
        <v/>
      </c>
      <c r="F129" s="24" t="str">
        <f aca="false">IF($S129="","",MID(IF(AND(INDEX(Responses!$M$2:$M$1001,$S129)&lt;&gt;"",INDEX(Responses!$M$2:$M$1001,$S129)&lt;=2),", Booking/Admission","")&amp;IF(AND(INDEX(Responses!$N$2:$N$1001,$S129)&lt;&gt;"",INDEX(Responses!$N$2:$N$1001,$S129)&lt;=2),", Waiting time","")&amp;IF(AND(INDEX(Responses!$O$2:$O$1001,$S129)&lt;&gt;"",INDEX(Responses!$O$2:$O$1001,$S129)&lt;=2),", Doctor communication","")&amp;IF(AND(INDEX(Responses!$P$2:$P$1001,$S129)&lt;&gt;"",INDEX(Responses!$P$2:$P$1001,$S129)&lt;=2),", Time to ask questions","")&amp;IF(AND(INDEX(Responses!$Q$2:$Q$1001,$S129)&lt;&gt;"",INDEX(Responses!$Q$2:$Q$1001,$S129)&lt;=2),", Front desk and billing staff","")&amp;IF(AND(INDEX(Responses!$R$2:$R$1001,$S129)&lt;&gt;"",INDEX(Responses!$R$2:$R$1001,$S129)&lt;=2),", Billing clarity","")&amp;IF(AND(INDEX(Responses!$S$2:$S$1001,$S129)&lt;&gt;"",INDEX(Responses!$S$2:$S$1001,$S129)&lt;=2),", Cleanliness","")&amp;IF(AND(INDEX(Responses!$T$2:$T$1001,$S129)&lt;&gt;"",INDEX(Responses!$T$2:$T$1001,$S129)&lt;=2),", Nursing responsiveness","")&amp;IF(AND(INDEX(Responses!$U$2:$U$1001,$S129)&lt;&gt;"",INDEX(Responses!$U$2:$U$1001,$S129)&lt;=2),", Nursing courtesy","")&amp;IF(AND(INDEX(Responses!$V$2:$V$1001,$S129)&lt;&gt;"",INDEX(Responses!$V$2:$V$1001,$S129)&lt;=2),", Food","")&amp;IF(AND(INDEX(Responses!$W$2:$W$1001,$S129)&lt;&gt;"",INDEX(Responses!$W$2:$W$1001,$S129)&lt;=2),", Insurance/TPA","")&amp;IF(AND(INDEX(Responses!$X$2:$X$1001,$S129)&lt;&gt;"",INDEX(Responses!$X$2:$X$1001,$S129)&lt;=2),", Discharge process","")&amp;IF(AND(INDEX(Responses!$Y$2:$Y$1001,$S129)&lt;&gt;"",INDEX(Responses!$Y$2:$Y$1001,$S129)&lt;=2),", Discharge instructions",""),3,500))</f>
        <v/>
      </c>
      <c r="G129" s="24" t="str">
        <f aca="false">IF($S129="","",INDEX(Responses!$L$2:$L$1001,$S129)&amp;"")</f>
        <v/>
      </c>
      <c r="H129" s="27"/>
      <c r="I129" s="33"/>
      <c r="J129" s="34" t="str">
        <f aca="false">IF(OR(I129="",B129=""),"",ROUND((I129-B129)*24,1))</f>
        <v/>
      </c>
      <c r="K129" s="27"/>
      <c r="L129" s="27"/>
      <c r="M129" s="27"/>
      <c r="N129" s="35"/>
      <c r="O129" s="36" t="str">
        <f aca="false">IF(OR(N129="",B129=""),"",N129-B129)</f>
        <v/>
      </c>
      <c r="P129" s="24" t="str">
        <f aca="false">IF(J129="","",IF(AND(C129="IPD",J129&lt;=24),"Yes",IF(AND(C129&lt;&gt;"IPD",J129&lt;=48),"Yes","No")))</f>
        <v/>
      </c>
      <c r="Q129" s="24" t="str">
        <f aca="false">IF(B129="","",TEXT(B129,"yyyy-mm"))</f>
        <v/>
      </c>
      <c r="R129" s="34" t="str">
        <f aca="false">IF(AND(Q129='Monthly Summary'!$C$4,J129&lt;&gt;""),J129,"")</f>
        <v/>
      </c>
      <c r="S129" s="24" t="str">
        <f aca="false">IF(A129="","",IFERROR(MATCH(A129,Responses!$A$2:$A$1001,0),""))</f>
        <v/>
      </c>
    </row>
    <row r="130" customFormat="false" ht="15" hidden="false" customHeight="false" outlineLevel="0" collapsed="false">
      <c r="A130" s="27"/>
      <c r="B130" s="32" t="str">
        <f aca="false">IF($S130="","",INDEX(Responses!$B$2:$B$1001,$S130))</f>
        <v/>
      </c>
      <c r="C130" s="24" t="str">
        <f aca="false">IF($S130="","",INDEX(Responses!$E$2:$E$1001,$S130)&amp;"")</f>
        <v/>
      </c>
      <c r="D130" s="24" t="str">
        <f aca="false">IF($S130="","",INDEX(Responses!$G$2:$G$1001,$S130)&amp;"")</f>
        <v/>
      </c>
      <c r="E130" s="24" t="str">
        <f aca="false">IF($S130="","",INDEX(Responses!$J$2:$J$1001,$S130))</f>
        <v/>
      </c>
      <c r="F130" s="24" t="str">
        <f aca="false">IF($S130="","",MID(IF(AND(INDEX(Responses!$M$2:$M$1001,$S130)&lt;&gt;"",INDEX(Responses!$M$2:$M$1001,$S130)&lt;=2),", Booking/Admission","")&amp;IF(AND(INDEX(Responses!$N$2:$N$1001,$S130)&lt;&gt;"",INDEX(Responses!$N$2:$N$1001,$S130)&lt;=2),", Waiting time","")&amp;IF(AND(INDEX(Responses!$O$2:$O$1001,$S130)&lt;&gt;"",INDEX(Responses!$O$2:$O$1001,$S130)&lt;=2),", Doctor communication","")&amp;IF(AND(INDEX(Responses!$P$2:$P$1001,$S130)&lt;&gt;"",INDEX(Responses!$P$2:$P$1001,$S130)&lt;=2),", Time to ask questions","")&amp;IF(AND(INDEX(Responses!$Q$2:$Q$1001,$S130)&lt;&gt;"",INDEX(Responses!$Q$2:$Q$1001,$S130)&lt;=2),", Front desk and billing staff","")&amp;IF(AND(INDEX(Responses!$R$2:$R$1001,$S130)&lt;&gt;"",INDEX(Responses!$R$2:$R$1001,$S130)&lt;=2),", Billing clarity","")&amp;IF(AND(INDEX(Responses!$S$2:$S$1001,$S130)&lt;&gt;"",INDEX(Responses!$S$2:$S$1001,$S130)&lt;=2),", Cleanliness","")&amp;IF(AND(INDEX(Responses!$T$2:$T$1001,$S130)&lt;&gt;"",INDEX(Responses!$T$2:$T$1001,$S130)&lt;=2),", Nursing responsiveness","")&amp;IF(AND(INDEX(Responses!$U$2:$U$1001,$S130)&lt;&gt;"",INDEX(Responses!$U$2:$U$1001,$S130)&lt;=2),", Nursing courtesy","")&amp;IF(AND(INDEX(Responses!$V$2:$V$1001,$S130)&lt;&gt;"",INDEX(Responses!$V$2:$V$1001,$S130)&lt;=2),", Food","")&amp;IF(AND(INDEX(Responses!$W$2:$W$1001,$S130)&lt;&gt;"",INDEX(Responses!$W$2:$W$1001,$S130)&lt;=2),", Insurance/TPA","")&amp;IF(AND(INDEX(Responses!$X$2:$X$1001,$S130)&lt;&gt;"",INDEX(Responses!$X$2:$X$1001,$S130)&lt;=2),", Discharge process","")&amp;IF(AND(INDEX(Responses!$Y$2:$Y$1001,$S130)&lt;&gt;"",INDEX(Responses!$Y$2:$Y$1001,$S130)&lt;=2),", Discharge instructions",""),3,500))</f>
        <v/>
      </c>
      <c r="G130" s="24" t="str">
        <f aca="false">IF($S130="","",INDEX(Responses!$L$2:$L$1001,$S130)&amp;"")</f>
        <v/>
      </c>
      <c r="H130" s="27"/>
      <c r="I130" s="33"/>
      <c r="J130" s="34" t="str">
        <f aca="false">IF(OR(I130="",B130=""),"",ROUND((I130-B130)*24,1))</f>
        <v/>
      </c>
      <c r="K130" s="27"/>
      <c r="L130" s="27"/>
      <c r="M130" s="27"/>
      <c r="N130" s="35"/>
      <c r="O130" s="36" t="str">
        <f aca="false">IF(OR(N130="",B130=""),"",N130-B130)</f>
        <v/>
      </c>
      <c r="P130" s="24" t="str">
        <f aca="false">IF(J130="","",IF(AND(C130="IPD",J130&lt;=24),"Yes",IF(AND(C130&lt;&gt;"IPD",J130&lt;=48),"Yes","No")))</f>
        <v/>
      </c>
      <c r="Q130" s="24" t="str">
        <f aca="false">IF(B130="","",TEXT(B130,"yyyy-mm"))</f>
        <v/>
      </c>
      <c r="R130" s="34" t="str">
        <f aca="false">IF(AND(Q130='Monthly Summary'!$C$4,J130&lt;&gt;""),J130,"")</f>
        <v/>
      </c>
      <c r="S130" s="24" t="str">
        <f aca="false">IF(A130="","",IFERROR(MATCH(A130,Responses!$A$2:$A$1001,0),""))</f>
        <v/>
      </c>
    </row>
    <row r="131" customFormat="false" ht="15" hidden="false" customHeight="false" outlineLevel="0" collapsed="false">
      <c r="A131" s="27"/>
      <c r="B131" s="32" t="str">
        <f aca="false">IF($S131="","",INDEX(Responses!$B$2:$B$1001,$S131))</f>
        <v/>
      </c>
      <c r="C131" s="24" t="str">
        <f aca="false">IF($S131="","",INDEX(Responses!$E$2:$E$1001,$S131)&amp;"")</f>
        <v/>
      </c>
      <c r="D131" s="24" t="str">
        <f aca="false">IF($S131="","",INDEX(Responses!$G$2:$G$1001,$S131)&amp;"")</f>
        <v/>
      </c>
      <c r="E131" s="24" t="str">
        <f aca="false">IF($S131="","",INDEX(Responses!$J$2:$J$1001,$S131))</f>
        <v/>
      </c>
      <c r="F131" s="24" t="str">
        <f aca="false">IF($S131="","",MID(IF(AND(INDEX(Responses!$M$2:$M$1001,$S131)&lt;&gt;"",INDEX(Responses!$M$2:$M$1001,$S131)&lt;=2),", Booking/Admission","")&amp;IF(AND(INDEX(Responses!$N$2:$N$1001,$S131)&lt;&gt;"",INDEX(Responses!$N$2:$N$1001,$S131)&lt;=2),", Waiting time","")&amp;IF(AND(INDEX(Responses!$O$2:$O$1001,$S131)&lt;&gt;"",INDEX(Responses!$O$2:$O$1001,$S131)&lt;=2),", Doctor communication","")&amp;IF(AND(INDEX(Responses!$P$2:$P$1001,$S131)&lt;&gt;"",INDEX(Responses!$P$2:$P$1001,$S131)&lt;=2),", Time to ask questions","")&amp;IF(AND(INDEX(Responses!$Q$2:$Q$1001,$S131)&lt;&gt;"",INDEX(Responses!$Q$2:$Q$1001,$S131)&lt;=2),", Front desk and billing staff","")&amp;IF(AND(INDEX(Responses!$R$2:$R$1001,$S131)&lt;&gt;"",INDEX(Responses!$R$2:$R$1001,$S131)&lt;=2),", Billing clarity","")&amp;IF(AND(INDEX(Responses!$S$2:$S$1001,$S131)&lt;&gt;"",INDEX(Responses!$S$2:$S$1001,$S131)&lt;=2),", Cleanliness","")&amp;IF(AND(INDEX(Responses!$T$2:$T$1001,$S131)&lt;&gt;"",INDEX(Responses!$T$2:$T$1001,$S131)&lt;=2),", Nursing responsiveness","")&amp;IF(AND(INDEX(Responses!$U$2:$U$1001,$S131)&lt;&gt;"",INDEX(Responses!$U$2:$U$1001,$S131)&lt;=2),", Nursing courtesy","")&amp;IF(AND(INDEX(Responses!$V$2:$V$1001,$S131)&lt;&gt;"",INDEX(Responses!$V$2:$V$1001,$S131)&lt;=2),", Food","")&amp;IF(AND(INDEX(Responses!$W$2:$W$1001,$S131)&lt;&gt;"",INDEX(Responses!$W$2:$W$1001,$S131)&lt;=2),", Insurance/TPA","")&amp;IF(AND(INDEX(Responses!$X$2:$X$1001,$S131)&lt;&gt;"",INDEX(Responses!$X$2:$X$1001,$S131)&lt;=2),", Discharge process","")&amp;IF(AND(INDEX(Responses!$Y$2:$Y$1001,$S131)&lt;&gt;"",INDEX(Responses!$Y$2:$Y$1001,$S131)&lt;=2),", Discharge instructions",""),3,500))</f>
        <v/>
      </c>
      <c r="G131" s="24" t="str">
        <f aca="false">IF($S131="","",INDEX(Responses!$L$2:$L$1001,$S131)&amp;"")</f>
        <v/>
      </c>
      <c r="H131" s="27"/>
      <c r="I131" s="33"/>
      <c r="J131" s="34" t="str">
        <f aca="false">IF(OR(I131="",B131=""),"",ROUND((I131-B131)*24,1))</f>
        <v/>
      </c>
      <c r="K131" s="27"/>
      <c r="L131" s="27"/>
      <c r="M131" s="27"/>
      <c r="N131" s="35"/>
      <c r="O131" s="36" t="str">
        <f aca="false">IF(OR(N131="",B131=""),"",N131-B131)</f>
        <v/>
      </c>
      <c r="P131" s="24" t="str">
        <f aca="false">IF(J131="","",IF(AND(C131="IPD",J131&lt;=24),"Yes",IF(AND(C131&lt;&gt;"IPD",J131&lt;=48),"Yes","No")))</f>
        <v/>
      </c>
      <c r="Q131" s="24" t="str">
        <f aca="false">IF(B131="","",TEXT(B131,"yyyy-mm"))</f>
        <v/>
      </c>
      <c r="R131" s="34" t="str">
        <f aca="false">IF(AND(Q131='Monthly Summary'!$C$4,J131&lt;&gt;""),J131,"")</f>
        <v/>
      </c>
      <c r="S131" s="24" t="str">
        <f aca="false">IF(A131="","",IFERROR(MATCH(A131,Responses!$A$2:$A$1001,0),""))</f>
        <v/>
      </c>
    </row>
    <row r="132" customFormat="false" ht="15" hidden="false" customHeight="false" outlineLevel="0" collapsed="false">
      <c r="A132" s="27"/>
      <c r="B132" s="32" t="str">
        <f aca="false">IF($S132="","",INDEX(Responses!$B$2:$B$1001,$S132))</f>
        <v/>
      </c>
      <c r="C132" s="24" t="str">
        <f aca="false">IF($S132="","",INDEX(Responses!$E$2:$E$1001,$S132)&amp;"")</f>
        <v/>
      </c>
      <c r="D132" s="24" t="str">
        <f aca="false">IF($S132="","",INDEX(Responses!$G$2:$G$1001,$S132)&amp;"")</f>
        <v/>
      </c>
      <c r="E132" s="24" t="str">
        <f aca="false">IF($S132="","",INDEX(Responses!$J$2:$J$1001,$S132))</f>
        <v/>
      </c>
      <c r="F132" s="24" t="str">
        <f aca="false">IF($S132="","",MID(IF(AND(INDEX(Responses!$M$2:$M$1001,$S132)&lt;&gt;"",INDEX(Responses!$M$2:$M$1001,$S132)&lt;=2),", Booking/Admission","")&amp;IF(AND(INDEX(Responses!$N$2:$N$1001,$S132)&lt;&gt;"",INDEX(Responses!$N$2:$N$1001,$S132)&lt;=2),", Waiting time","")&amp;IF(AND(INDEX(Responses!$O$2:$O$1001,$S132)&lt;&gt;"",INDEX(Responses!$O$2:$O$1001,$S132)&lt;=2),", Doctor communication","")&amp;IF(AND(INDEX(Responses!$P$2:$P$1001,$S132)&lt;&gt;"",INDEX(Responses!$P$2:$P$1001,$S132)&lt;=2),", Time to ask questions","")&amp;IF(AND(INDEX(Responses!$Q$2:$Q$1001,$S132)&lt;&gt;"",INDEX(Responses!$Q$2:$Q$1001,$S132)&lt;=2),", Front desk and billing staff","")&amp;IF(AND(INDEX(Responses!$R$2:$R$1001,$S132)&lt;&gt;"",INDEX(Responses!$R$2:$R$1001,$S132)&lt;=2),", Billing clarity","")&amp;IF(AND(INDEX(Responses!$S$2:$S$1001,$S132)&lt;&gt;"",INDEX(Responses!$S$2:$S$1001,$S132)&lt;=2),", Cleanliness","")&amp;IF(AND(INDEX(Responses!$T$2:$T$1001,$S132)&lt;&gt;"",INDEX(Responses!$T$2:$T$1001,$S132)&lt;=2),", Nursing responsiveness","")&amp;IF(AND(INDEX(Responses!$U$2:$U$1001,$S132)&lt;&gt;"",INDEX(Responses!$U$2:$U$1001,$S132)&lt;=2),", Nursing courtesy","")&amp;IF(AND(INDEX(Responses!$V$2:$V$1001,$S132)&lt;&gt;"",INDEX(Responses!$V$2:$V$1001,$S132)&lt;=2),", Food","")&amp;IF(AND(INDEX(Responses!$W$2:$W$1001,$S132)&lt;&gt;"",INDEX(Responses!$W$2:$W$1001,$S132)&lt;=2),", Insurance/TPA","")&amp;IF(AND(INDEX(Responses!$X$2:$X$1001,$S132)&lt;&gt;"",INDEX(Responses!$X$2:$X$1001,$S132)&lt;=2),", Discharge process","")&amp;IF(AND(INDEX(Responses!$Y$2:$Y$1001,$S132)&lt;&gt;"",INDEX(Responses!$Y$2:$Y$1001,$S132)&lt;=2),", Discharge instructions",""),3,500))</f>
        <v/>
      </c>
      <c r="G132" s="24" t="str">
        <f aca="false">IF($S132="","",INDEX(Responses!$L$2:$L$1001,$S132)&amp;"")</f>
        <v/>
      </c>
      <c r="H132" s="27"/>
      <c r="I132" s="33"/>
      <c r="J132" s="34" t="str">
        <f aca="false">IF(OR(I132="",B132=""),"",ROUND((I132-B132)*24,1))</f>
        <v/>
      </c>
      <c r="K132" s="27"/>
      <c r="L132" s="27"/>
      <c r="M132" s="27"/>
      <c r="N132" s="35"/>
      <c r="O132" s="36" t="str">
        <f aca="false">IF(OR(N132="",B132=""),"",N132-B132)</f>
        <v/>
      </c>
      <c r="P132" s="24" t="str">
        <f aca="false">IF(J132="","",IF(AND(C132="IPD",J132&lt;=24),"Yes",IF(AND(C132&lt;&gt;"IPD",J132&lt;=48),"Yes","No")))</f>
        <v/>
      </c>
      <c r="Q132" s="24" t="str">
        <f aca="false">IF(B132="","",TEXT(B132,"yyyy-mm"))</f>
        <v/>
      </c>
      <c r="R132" s="34" t="str">
        <f aca="false">IF(AND(Q132='Monthly Summary'!$C$4,J132&lt;&gt;""),J132,"")</f>
        <v/>
      </c>
      <c r="S132" s="24" t="str">
        <f aca="false">IF(A132="","",IFERROR(MATCH(A132,Responses!$A$2:$A$1001,0),""))</f>
        <v/>
      </c>
    </row>
    <row r="133" customFormat="false" ht="15" hidden="false" customHeight="false" outlineLevel="0" collapsed="false">
      <c r="A133" s="27"/>
      <c r="B133" s="32" t="str">
        <f aca="false">IF($S133="","",INDEX(Responses!$B$2:$B$1001,$S133))</f>
        <v/>
      </c>
      <c r="C133" s="24" t="str">
        <f aca="false">IF($S133="","",INDEX(Responses!$E$2:$E$1001,$S133)&amp;"")</f>
        <v/>
      </c>
      <c r="D133" s="24" t="str">
        <f aca="false">IF($S133="","",INDEX(Responses!$G$2:$G$1001,$S133)&amp;"")</f>
        <v/>
      </c>
      <c r="E133" s="24" t="str">
        <f aca="false">IF($S133="","",INDEX(Responses!$J$2:$J$1001,$S133))</f>
        <v/>
      </c>
      <c r="F133" s="24" t="str">
        <f aca="false">IF($S133="","",MID(IF(AND(INDEX(Responses!$M$2:$M$1001,$S133)&lt;&gt;"",INDEX(Responses!$M$2:$M$1001,$S133)&lt;=2),", Booking/Admission","")&amp;IF(AND(INDEX(Responses!$N$2:$N$1001,$S133)&lt;&gt;"",INDEX(Responses!$N$2:$N$1001,$S133)&lt;=2),", Waiting time","")&amp;IF(AND(INDEX(Responses!$O$2:$O$1001,$S133)&lt;&gt;"",INDEX(Responses!$O$2:$O$1001,$S133)&lt;=2),", Doctor communication","")&amp;IF(AND(INDEX(Responses!$P$2:$P$1001,$S133)&lt;&gt;"",INDEX(Responses!$P$2:$P$1001,$S133)&lt;=2),", Time to ask questions","")&amp;IF(AND(INDEX(Responses!$Q$2:$Q$1001,$S133)&lt;&gt;"",INDEX(Responses!$Q$2:$Q$1001,$S133)&lt;=2),", Front desk and billing staff","")&amp;IF(AND(INDEX(Responses!$R$2:$R$1001,$S133)&lt;&gt;"",INDEX(Responses!$R$2:$R$1001,$S133)&lt;=2),", Billing clarity","")&amp;IF(AND(INDEX(Responses!$S$2:$S$1001,$S133)&lt;&gt;"",INDEX(Responses!$S$2:$S$1001,$S133)&lt;=2),", Cleanliness","")&amp;IF(AND(INDEX(Responses!$T$2:$T$1001,$S133)&lt;&gt;"",INDEX(Responses!$T$2:$T$1001,$S133)&lt;=2),", Nursing responsiveness","")&amp;IF(AND(INDEX(Responses!$U$2:$U$1001,$S133)&lt;&gt;"",INDEX(Responses!$U$2:$U$1001,$S133)&lt;=2),", Nursing courtesy","")&amp;IF(AND(INDEX(Responses!$V$2:$V$1001,$S133)&lt;&gt;"",INDEX(Responses!$V$2:$V$1001,$S133)&lt;=2),", Food","")&amp;IF(AND(INDEX(Responses!$W$2:$W$1001,$S133)&lt;&gt;"",INDEX(Responses!$W$2:$W$1001,$S133)&lt;=2),", Insurance/TPA","")&amp;IF(AND(INDEX(Responses!$X$2:$X$1001,$S133)&lt;&gt;"",INDEX(Responses!$X$2:$X$1001,$S133)&lt;=2),", Discharge process","")&amp;IF(AND(INDEX(Responses!$Y$2:$Y$1001,$S133)&lt;&gt;"",INDEX(Responses!$Y$2:$Y$1001,$S133)&lt;=2),", Discharge instructions",""),3,500))</f>
        <v/>
      </c>
      <c r="G133" s="24" t="str">
        <f aca="false">IF($S133="","",INDEX(Responses!$L$2:$L$1001,$S133)&amp;"")</f>
        <v/>
      </c>
      <c r="H133" s="27"/>
      <c r="I133" s="33"/>
      <c r="J133" s="34" t="str">
        <f aca="false">IF(OR(I133="",B133=""),"",ROUND((I133-B133)*24,1))</f>
        <v/>
      </c>
      <c r="K133" s="27"/>
      <c r="L133" s="27"/>
      <c r="M133" s="27"/>
      <c r="N133" s="35"/>
      <c r="O133" s="36" t="str">
        <f aca="false">IF(OR(N133="",B133=""),"",N133-B133)</f>
        <v/>
      </c>
      <c r="P133" s="24" t="str">
        <f aca="false">IF(J133="","",IF(AND(C133="IPD",J133&lt;=24),"Yes",IF(AND(C133&lt;&gt;"IPD",J133&lt;=48),"Yes","No")))</f>
        <v/>
      </c>
      <c r="Q133" s="24" t="str">
        <f aca="false">IF(B133="","",TEXT(B133,"yyyy-mm"))</f>
        <v/>
      </c>
      <c r="R133" s="34" t="str">
        <f aca="false">IF(AND(Q133='Monthly Summary'!$C$4,J133&lt;&gt;""),J133,"")</f>
        <v/>
      </c>
      <c r="S133" s="24" t="str">
        <f aca="false">IF(A133="","",IFERROR(MATCH(A133,Responses!$A$2:$A$1001,0),""))</f>
        <v/>
      </c>
    </row>
    <row r="134" customFormat="false" ht="15" hidden="false" customHeight="false" outlineLevel="0" collapsed="false">
      <c r="A134" s="27"/>
      <c r="B134" s="32" t="str">
        <f aca="false">IF($S134="","",INDEX(Responses!$B$2:$B$1001,$S134))</f>
        <v/>
      </c>
      <c r="C134" s="24" t="str">
        <f aca="false">IF($S134="","",INDEX(Responses!$E$2:$E$1001,$S134)&amp;"")</f>
        <v/>
      </c>
      <c r="D134" s="24" t="str">
        <f aca="false">IF($S134="","",INDEX(Responses!$G$2:$G$1001,$S134)&amp;"")</f>
        <v/>
      </c>
      <c r="E134" s="24" t="str">
        <f aca="false">IF($S134="","",INDEX(Responses!$J$2:$J$1001,$S134))</f>
        <v/>
      </c>
      <c r="F134" s="24" t="str">
        <f aca="false">IF($S134="","",MID(IF(AND(INDEX(Responses!$M$2:$M$1001,$S134)&lt;&gt;"",INDEX(Responses!$M$2:$M$1001,$S134)&lt;=2),", Booking/Admission","")&amp;IF(AND(INDEX(Responses!$N$2:$N$1001,$S134)&lt;&gt;"",INDEX(Responses!$N$2:$N$1001,$S134)&lt;=2),", Waiting time","")&amp;IF(AND(INDEX(Responses!$O$2:$O$1001,$S134)&lt;&gt;"",INDEX(Responses!$O$2:$O$1001,$S134)&lt;=2),", Doctor communication","")&amp;IF(AND(INDEX(Responses!$P$2:$P$1001,$S134)&lt;&gt;"",INDEX(Responses!$P$2:$P$1001,$S134)&lt;=2),", Time to ask questions","")&amp;IF(AND(INDEX(Responses!$Q$2:$Q$1001,$S134)&lt;&gt;"",INDEX(Responses!$Q$2:$Q$1001,$S134)&lt;=2),", Front desk and billing staff","")&amp;IF(AND(INDEX(Responses!$R$2:$R$1001,$S134)&lt;&gt;"",INDEX(Responses!$R$2:$R$1001,$S134)&lt;=2),", Billing clarity","")&amp;IF(AND(INDEX(Responses!$S$2:$S$1001,$S134)&lt;&gt;"",INDEX(Responses!$S$2:$S$1001,$S134)&lt;=2),", Cleanliness","")&amp;IF(AND(INDEX(Responses!$T$2:$T$1001,$S134)&lt;&gt;"",INDEX(Responses!$T$2:$T$1001,$S134)&lt;=2),", Nursing responsiveness","")&amp;IF(AND(INDEX(Responses!$U$2:$U$1001,$S134)&lt;&gt;"",INDEX(Responses!$U$2:$U$1001,$S134)&lt;=2),", Nursing courtesy","")&amp;IF(AND(INDEX(Responses!$V$2:$V$1001,$S134)&lt;&gt;"",INDEX(Responses!$V$2:$V$1001,$S134)&lt;=2),", Food","")&amp;IF(AND(INDEX(Responses!$W$2:$W$1001,$S134)&lt;&gt;"",INDEX(Responses!$W$2:$W$1001,$S134)&lt;=2),", Insurance/TPA","")&amp;IF(AND(INDEX(Responses!$X$2:$X$1001,$S134)&lt;&gt;"",INDEX(Responses!$X$2:$X$1001,$S134)&lt;=2),", Discharge process","")&amp;IF(AND(INDEX(Responses!$Y$2:$Y$1001,$S134)&lt;&gt;"",INDEX(Responses!$Y$2:$Y$1001,$S134)&lt;=2),", Discharge instructions",""),3,500))</f>
        <v/>
      </c>
      <c r="G134" s="24" t="str">
        <f aca="false">IF($S134="","",INDEX(Responses!$L$2:$L$1001,$S134)&amp;"")</f>
        <v/>
      </c>
      <c r="H134" s="27"/>
      <c r="I134" s="33"/>
      <c r="J134" s="34" t="str">
        <f aca="false">IF(OR(I134="",B134=""),"",ROUND((I134-B134)*24,1))</f>
        <v/>
      </c>
      <c r="K134" s="27"/>
      <c r="L134" s="27"/>
      <c r="M134" s="27"/>
      <c r="N134" s="35"/>
      <c r="O134" s="36" t="str">
        <f aca="false">IF(OR(N134="",B134=""),"",N134-B134)</f>
        <v/>
      </c>
      <c r="P134" s="24" t="str">
        <f aca="false">IF(J134="","",IF(AND(C134="IPD",J134&lt;=24),"Yes",IF(AND(C134&lt;&gt;"IPD",J134&lt;=48),"Yes","No")))</f>
        <v/>
      </c>
      <c r="Q134" s="24" t="str">
        <f aca="false">IF(B134="","",TEXT(B134,"yyyy-mm"))</f>
        <v/>
      </c>
      <c r="R134" s="34" t="str">
        <f aca="false">IF(AND(Q134='Monthly Summary'!$C$4,J134&lt;&gt;""),J134,"")</f>
        <v/>
      </c>
      <c r="S134" s="24" t="str">
        <f aca="false">IF(A134="","",IFERROR(MATCH(A134,Responses!$A$2:$A$1001,0),""))</f>
        <v/>
      </c>
    </row>
    <row r="135" customFormat="false" ht="15" hidden="false" customHeight="false" outlineLevel="0" collapsed="false">
      <c r="A135" s="27"/>
      <c r="B135" s="32" t="str">
        <f aca="false">IF($S135="","",INDEX(Responses!$B$2:$B$1001,$S135))</f>
        <v/>
      </c>
      <c r="C135" s="24" t="str">
        <f aca="false">IF($S135="","",INDEX(Responses!$E$2:$E$1001,$S135)&amp;"")</f>
        <v/>
      </c>
      <c r="D135" s="24" t="str">
        <f aca="false">IF($S135="","",INDEX(Responses!$G$2:$G$1001,$S135)&amp;"")</f>
        <v/>
      </c>
      <c r="E135" s="24" t="str">
        <f aca="false">IF($S135="","",INDEX(Responses!$J$2:$J$1001,$S135))</f>
        <v/>
      </c>
      <c r="F135" s="24" t="str">
        <f aca="false">IF($S135="","",MID(IF(AND(INDEX(Responses!$M$2:$M$1001,$S135)&lt;&gt;"",INDEX(Responses!$M$2:$M$1001,$S135)&lt;=2),", Booking/Admission","")&amp;IF(AND(INDEX(Responses!$N$2:$N$1001,$S135)&lt;&gt;"",INDEX(Responses!$N$2:$N$1001,$S135)&lt;=2),", Waiting time","")&amp;IF(AND(INDEX(Responses!$O$2:$O$1001,$S135)&lt;&gt;"",INDEX(Responses!$O$2:$O$1001,$S135)&lt;=2),", Doctor communication","")&amp;IF(AND(INDEX(Responses!$P$2:$P$1001,$S135)&lt;&gt;"",INDEX(Responses!$P$2:$P$1001,$S135)&lt;=2),", Time to ask questions","")&amp;IF(AND(INDEX(Responses!$Q$2:$Q$1001,$S135)&lt;&gt;"",INDEX(Responses!$Q$2:$Q$1001,$S135)&lt;=2),", Front desk and billing staff","")&amp;IF(AND(INDEX(Responses!$R$2:$R$1001,$S135)&lt;&gt;"",INDEX(Responses!$R$2:$R$1001,$S135)&lt;=2),", Billing clarity","")&amp;IF(AND(INDEX(Responses!$S$2:$S$1001,$S135)&lt;&gt;"",INDEX(Responses!$S$2:$S$1001,$S135)&lt;=2),", Cleanliness","")&amp;IF(AND(INDEX(Responses!$T$2:$T$1001,$S135)&lt;&gt;"",INDEX(Responses!$T$2:$T$1001,$S135)&lt;=2),", Nursing responsiveness","")&amp;IF(AND(INDEX(Responses!$U$2:$U$1001,$S135)&lt;&gt;"",INDEX(Responses!$U$2:$U$1001,$S135)&lt;=2),", Nursing courtesy","")&amp;IF(AND(INDEX(Responses!$V$2:$V$1001,$S135)&lt;&gt;"",INDEX(Responses!$V$2:$V$1001,$S135)&lt;=2),", Food","")&amp;IF(AND(INDEX(Responses!$W$2:$W$1001,$S135)&lt;&gt;"",INDEX(Responses!$W$2:$W$1001,$S135)&lt;=2),", Insurance/TPA","")&amp;IF(AND(INDEX(Responses!$X$2:$X$1001,$S135)&lt;&gt;"",INDEX(Responses!$X$2:$X$1001,$S135)&lt;=2),", Discharge process","")&amp;IF(AND(INDEX(Responses!$Y$2:$Y$1001,$S135)&lt;&gt;"",INDEX(Responses!$Y$2:$Y$1001,$S135)&lt;=2),", Discharge instructions",""),3,500))</f>
        <v/>
      </c>
      <c r="G135" s="24" t="str">
        <f aca="false">IF($S135="","",INDEX(Responses!$L$2:$L$1001,$S135)&amp;"")</f>
        <v/>
      </c>
      <c r="H135" s="27"/>
      <c r="I135" s="33"/>
      <c r="J135" s="34" t="str">
        <f aca="false">IF(OR(I135="",B135=""),"",ROUND((I135-B135)*24,1))</f>
        <v/>
      </c>
      <c r="K135" s="27"/>
      <c r="L135" s="27"/>
      <c r="M135" s="27"/>
      <c r="N135" s="35"/>
      <c r="O135" s="36" t="str">
        <f aca="false">IF(OR(N135="",B135=""),"",N135-B135)</f>
        <v/>
      </c>
      <c r="P135" s="24" t="str">
        <f aca="false">IF(J135="","",IF(AND(C135="IPD",J135&lt;=24),"Yes",IF(AND(C135&lt;&gt;"IPD",J135&lt;=48),"Yes","No")))</f>
        <v/>
      </c>
      <c r="Q135" s="24" t="str">
        <f aca="false">IF(B135="","",TEXT(B135,"yyyy-mm"))</f>
        <v/>
      </c>
      <c r="R135" s="34" t="str">
        <f aca="false">IF(AND(Q135='Monthly Summary'!$C$4,J135&lt;&gt;""),J135,"")</f>
        <v/>
      </c>
      <c r="S135" s="24" t="str">
        <f aca="false">IF(A135="","",IFERROR(MATCH(A135,Responses!$A$2:$A$1001,0),""))</f>
        <v/>
      </c>
    </row>
    <row r="136" customFormat="false" ht="15" hidden="false" customHeight="false" outlineLevel="0" collapsed="false">
      <c r="A136" s="27"/>
      <c r="B136" s="32" t="str">
        <f aca="false">IF($S136="","",INDEX(Responses!$B$2:$B$1001,$S136))</f>
        <v/>
      </c>
      <c r="C136" s="24" t="str">
        <f aca="false">IF($S136="","",INDEX(Responses!$E$2:$E$1001,$S136)&amp;"")</f>
        <v/>
      </c>
      <c r="D136" s="24" t="str">
        <f aca="false">IF($S136="","",INDEX(Responses!$G$2:$G$1001,$S136)&amp;"")</f>
        <v/>
      </c>
      <c r="E136" s="24" t="str">
        <f aca="false">IF($S136="","",INDEX(Responses!$J$2:$J$1001,$S136))</f>
        <v/>
      </c>
      <c r="F136" s="24" t="str">
        <f aca="false">IF($S136="","",MID(IF(AND(INDEX(Responses!$M$2:$M$1001,$S136)&lt;&gt;"",INDEX(Responses!$M$2:$M$1001,$S136)&lt;=2),", Booking/Admission","")&amp;IF(AND(INDEX(Responses!$N$2:$N$1001,$S136)&lt;&gt;"",INDEX(Responses!$N$2:$N$1001,$S136)&lt;=2),", Waiting time","")&amp;IF(AND(INDEX(Responses!$O$2:$O$1001,$S136)&lt;&gt;"",INDEX(Responses!$O$2:$O$1001,$S136)&lt;=2),", Doctor communication","")&amp;IF(AND(INDEX(Responses!$P$2:$P$1001,$S136)&lt;&gt;"",INDEX(Responses!$P$2:$P$1001,$S136)&lt;=2),", Time to ask questions","")&amp;IF(AND(INDEX(Responses!$Q$2:$Q$1001,$S136)&lt;&gt;"",INDEX(Responses!$Q$2:$Q$1001,$S136)&lt;=2),", Front desk and billing staff","")&amp;IF(AND(INDEX(Responses!$R$2:$R$1001,$S136)&lt;&gt;"",INDEX(Responses!$R$2:$R$1001,$S136)&lt;=2),", Billing clarity","")&amp;IF(AND(INDEX(Responses!$S$2:$S$1001,$S136)&lt;&gt;"",INDEX(Responses!$S$2:$S$1001,$S136)&lt;=2),", Cleanliness","")&amp;IF(AND(INDEX(Responses!$T$2:$T$1001,$S136)&lt;&gt;"",INDEX(Responses!$T$2:$T$1001,$S136)&lt;=2),", Nursing responsiveness","")&amp;IF(AND(INDEX(Responses!$U$2:$U$1001,$S136)&lt;&gt;"",INDEX(Responses!$U$2:$U$1001,$S136)&lt;=2),", Nursing courtesy","")&amp;IF(AND(INDEX(Responses!$V$2:$V$1001,$S136)&lt;&gt;"",INDEX(Responses!$V$2:$V$1001,$S136)&lt;=2),", Food","")&amp;IF(AND(INDEX(Responses!$W$2:$W$1001,$S136)&lt;&gt;"",INDEX(Responses!$W$2:$W$1001,$S136)&lt;=2),", Insurance/TPA","")&amp;IF(AND(INDEX(Responses!$X$2:$X$1001,$S136)&lt;&gt;"",INDEX(Responses!$X$2:$X$1001,$S136)&lt;=2),", Discharge process","")&amp;IF(AND(INDEX(Responses!$Y$2:$Y$1001,$S136)&lt;&gt;"",INDEX(Responses!$Y$2:$Y$1001,$S136)&lt;=2),", Discharge instructions",""),3,500))</f>
        <v/>
      </c>
      <c r="G136" s="24" t="str">
        <f aca="false">IF($S136="","",INDEX(Responses!$L$2:$L$1001,$S136)&amp;"")</f>
        <v/>
      </c>
      <c r="H136" s="27"/>
      <c r="I136" s="33"/>
      <c r="J136" s="34" t="str">
        <f aca="false">IF(OR(I136="",B136=""),"",ROUND((I136-B136)*24,1))</f>
        <v/>
      </c>
      <c r="K136" s="27"/>
      <c r="L136" s="27"/>
      <c r="M136" s="27"/>
      <c r="N136" s="35"/>
      <c r="O136" s="36" t="str">
        <f aca="false">IF(OR(N136="",B136=""),"",N136-B136)</f>
        <v/>
      </c>
      <c r="P136" s="24" t="str">
        <f aca="false">IF(J136="","",IF(AND(C136="IPD",J136&lt;=24),"Yes",IF(AND(C136&lt;&gt;"IPD",J136&lt;=48),"Yes","No")))</f>
        <v/>
      </c>
      <c r="Q136" s="24" t="str">
        <f aca="false">IF(B136="","",TEXT(B136,"yyyy-mm"))</f>
        <v/>
      </c>
      <c r="R136" s="34" t="str">
        <f aca="false">IF(AND(Q136='Monthly Summary'!$C$4,J136&lt;&gt;""),J136,"")</f>
        <v/>
      </c>
      <c r="S136" s="24" t="str">
        <f aca="false">IF(A136="","",IFERROR(MATCH(A136,Responses!$A$2:$A$1001,0),""))</f>
        <v/>
      </c>
    </row>
    <row r="137" customFormat="false" ht="15" hidden="false" customHeight="false" outlineLevel="0" collapsed="false">
      <c r="A137" s="27"/>
      <c r="B137" s="32" t="str">
        <f aca="false">IF($S137="","",INDEX(Responses!$B$2:$B$1001,$S137))</f>
        <v/>
      </c>
      <c r="C137" s="24" t="str">
        <f aca="false">IF($S137="","",INDEX(Responses!$E$2:$E$1001,$S137)&amp;"")</f>
        <v/>
      </c>
      <c r="D137" s="24" t="str">
        <f aca="false">IF($S137="","",INDEX(Responses!$G$2:$G$1001,$S137)&amp;"")</f>
        <v/>
      </c>
      <c r="E137" s="24" t="str">
        <f aca="false">IF($S137="","",INDEX(Responses!$J$2:$J$1001,$S137))</f>
        <v/>
      </c>
      <c r="F137" s="24" t="str">
        <f aca="false">IF($S137="","",MID(IF(AND(INDEX(Responses!$M$2:$M$1001,$S137)&lt;&gt;"",INDEX(Responses!$M$2:$M$1001,$S137)&lt;=2),", Booking/Admission","")&amp;IF(AND(INDEX(Responses!$N$2:$N$1001,$S137)&lt;&gt;"",INDEX(Responses!$N$2:$N$1001,$S137)&lt;=2),", Waiting time","")&amp;IF(AND(INDEX(Responses!$O$2:$O$1001,$S137)&lt;&gt;"",INDEX(Responses!$O$2:$O$1001,$S137)&lt;=2),", Doctor communication","")&amp;IF(AND(INDEX(Responses!$P$2:$P$1001,$S137)&lt;&gt;"",INDEX(Responses!$P$2:$P$1001,$S137)&lt;=2),", Time to ask questions","")&amp;IF(AND(INDEX(Responses!$Q$2:$Q$1001,$S137)&lt;&gt;"",INDEX(Responses!$Q$2:$Q$1001,$S137)&lt;=2),", Front desk and billing staff","")&amp;IF(AND(INDEX(Responses!$R$2:$R$1001,$S137)&lt;&gt;"",INDEX(Responses!$R$2:$R$1001,$S137)&lt;=2),", Billing clarity","")&amp;IF(AND(INDEX(Responses!$S$2:$S$1001,$S137)&lt;&gt;"",INDEX(Responses!$S$2:$S$1001,$S137)&lt;=2),", Cleanliness","")&amp;IF(AND(INDEX(Responses!$T$2:$T$1001,$S137)&lt;&gt;"",INDEX(Responses!$T$2:$T$1001,$S137)&lt;=2),", Nursing responsiveness","")&amp;IF(AND(INDEX(Responses!$U$2:$U$1001,$S137)&lt;&gt;"",INDEX(Responses!$U$2:$U$1001,$S137)&lt;=2),", Nursing courtesy","")&amp;IF(AND(INDEX(Responses!$V$2:$V$1001,$S137)&lt;&gt;"",INDEX(Responses!$V$2:$V$1001,$S137)&lt;=2),", Food","")&amp;IF(AND(INDEX(Responses!$W$2:$W$1001,$S137)&lt;&gt;"",INDEX(Responses!$W$2:$W$1001,$S137)&lt;=2),", Insurance/TPA","")&amp;IF(AND(INDEX(Responses!$X$2:$X$1001,$S137)&lt;&gt;"",INDEX(Responses!$X$2:$X$1001,$S137)&lt;=2),", Discharge process","")&amp;IF(AND(INDEX(Responses!$Y$2:$Y$1001,$S137)&lt;&gt;"",INDEX(Responses!$Y$2:$Y$1001,$S137)&lt;=2),", Discharge instructions",""),3,500))</f>
        <v/>
      </c>
      <c r="G137" s="24" t="str">
        <f aca="false">IF($S137="","",INDEX(Responses!$L$2:$L$1001,$S137)&amp;"")</f>
        <v/>
      </c>
      <c r="H137" s="27"/>
      <c r="I137" s="33"/>
      <c r="J137" s="34" t="str">
        <f aca="false">IF(OR(I137="",B137=""),"",ROUND((I137-B137)*24,1))</f>
        <v/>
      </c>
      <c r="K137" s="27"/>
      <c r="L137" s="27"/>
      <c r="M137" s="27"/>
      <c r="N137" s="35"/>
      <c r="O137" s="36" t="str">
        <f aca="false">IF(OR(N137="",B137=""),"",N137-B137)</f>
        <v/>
      </c>
      <c r="P137" s="24" t="str">
        <f aca="false">IF(J137="","",IF(AND(C137="IPD",J137&lt;=24),"Yes",IF(AND(C137&lt;&gt;"IPD",J137&lt;=48),"Yes","No")))</f>
        <v/>
      </c>
      <c r="Q137" s="24" t="str">
        <f aca="false">IF(B137="","",TEXT(B137,"yyyy-mm"))</f>
        <v/>
      </c>
      <c r="R137" s="34" t="str">
        <f aca="false">IF(AND(Q137='Monthly Summary'!$C$4,J137&lt;&gt;""),J137,"")</f>
        <v/>
      </c>
      <c r="S137" s="24" t="str">
        <f aca="false">IF(A137="","",IFERROR(MATCH(A137,Responses!$A$2:$A$1001,0),""))</f>
        <v/>
      </c>
    </row>
    <row r="138" customFormat="false" ht="15" hidden="false" customHeight="false" outlineLevel="0" collapsed="false">
      <c r="A138" s="27"/>
      <c r="B138" s="32" t="str">
        <f aca="false">IF($S138="","",INDEX(Responses!$B$2:$B$1001,$S138))</f>
        <v/>
      </c>
      <c r="C138" s="24" t="str">
        <f aca="false">IF($S138="","",INDEX(Responses!$E$2:$E$1001,$S138)&amp;"")</f>
        <v/>
      </c>
      <c r="D138" s="24" t="str">
        <f aca="false">IF($S138="","",INDEX(Responses!$G$2:$G$1001,$S138)&amp;"")</f>
        <v/>
      </c>
      <c r="E138" s="24" t="str">
        <f aca="false">IF($S138="","",INDEX(Responses!$J$2:$J$1001,$S138))</f>
        <v/>
      </c>
      <c r="F138" s="24" t="str">
        <f aca="false">IF($S138="","",MID(IF(AND(INDEX(Responses!$M$2:$M$1001,$S138)&lt;&gt;"",INDEX(Responses!$M$2:$M$1001,$S138)&lt;=2),", Booking/Admission","")&amp;IF(AND(INDEX(Responses!$N$2:$N$1001,$S138)&lt;&gt;"",INDEX(Responses!$N$2:$N$1001,$S138)&lt;=2),", Waiting time","")&amp;IF(AND(INDEX(Responses!$O$2:$O$1001,$S138)&lt;&gt;"",INDEX(Responses!$O$2:$O$1001,$S138)&lt;=2),", Doctor communication","")&amp;IF(AND(INDEX(Responses!$P$2:$P$1001,$S138)&lt;&gt;"",INDEX(Responses!$P$2:$P$1001,$S138)&lt;=2),", Time to ask questions","")&amp;IF(AND(INDEX(Responses!$Q$2:$Q$1001,$S138)&lt;&gt;"",INDEX(Responses!$Q$2:$Q$1001,$S138)&lt;=2),", Front desk and billing staff","")&amp;IF(AND(INDEX(Responses!$R$2:$R$1001,$S138)&lt;&gt;"",INDEX(Responses!$R$2:$R$1001,$S138)&lt;=2),", Billing clarity","")&amp;IF(AND(INDEX(Responses!$S$2:$S$1001,$S138)&lt;&gt;"",INDEX(Responses!$S$2:$S$1001,$S138)&lt;=2),", Cleanliness","")&amp;IF(AND(INDEX(Responses!$T$2:$T$1001,$S138)&lt;&gt;"",INDEX(Responses!$T$2:$T$1001,$S138)&lt;=2),", Nursing responsiveness","")&amp;IF(AND(INDEX(Responses!$U$2:$U$1001,$S138)&lt;&gt;"",INDEX(Responses!$U$2:$U$1001,$S138)&lt;=2),", Nursing courtesy","")&amp;IF(AND(INDEX(Responses!$V$2:$V$1001,$S138)&lt;&gt;"",INDEX(Responses!$V$2:$V$1001,$S138)&lt;=2),", Food","")&amp;IF(AND(INDEX(Responses!$W$2:$W$1001,$S138)&lt;&gt;"",INDEX(Responses!$W$2:$W$1001,$S138)&lt;=2),", Insurance/TPA","")&amp;IF(AND(INDEX(Responses!$X$2:$X$1001,$S138)&lt;&gt;"",INDEX(Responses!$X$2:$X$1001,$S138)&lt;=2),", Discharge process","")&amp;IF(AND(INDEX(Responses!$Y$2:$Y$1001,$S138)&lt;&gt;"",INDEX(Responses!$Y$2:$Y$1001,$S138)&lt;=2),", Discharge instructions",""),3,500))</f>
        <v/>
      </c>
      <c r="G138" s="24" t="str">
        <f aca="false">IF($S138="","",INDEX(Responses!$L$2:$L$1001,$S138)&amp;"")</f>
        <v/>
      </c>
      <c r="H138" s="27"/>
      <c r="I138" s="33"/>
      <c r="J138" s="34" t="str">
        <f aca="false">IF(OR(I138="",B138=""),"",ROUND((I138-B138)*24,1))</f>
        <v/>
      </c>
      <c r="K138" s="27"/>
      <c r="L138" s="27"/>
      <c r="M138" s="27"/>
      <c r="N138" s="35"/>
      <c r="O138" s="36" t="str">
        <f aca="false">IF(OR(N138="",B138=""),"",N138-B138)</f>
        <v/>
      </c>
      <c r="P138" s="24" t="str">
        <f aca="false">IF(J138="","",IF(AND(C138="IPD",J138&lt;=24),"Yes",IF(AND(C138&lt;&gt;"IPD",J138&lt;=48),"Yes","No")))</f>
        <v/>
      </c>
      <c r="Q138" s="24" t="str">
        <f aca="false">IF(B138="","",TEXT(B138,"yyyy-mm"))</f>
        <v/>
      </c>
      <c r="R138" s="34" t="str">
        <f aca="false">IF(AND(Q138='Monthly Summary'!$C$4,J138&lt;&gt;""),J138,"")</f>
        <v/>
      </c>
      <c r="S138" s="24" t="str">
        <f aca="false">IF(A138="","",IFERROR(MATCH(A138,Responses!$A$2:$A$1001,0),""))</f>
        <v/>
      </c>
    </row>
    <row r="139" customFormat="false" ht="15" hidden="false" customHeight="false" outlineLevel="0" collapsed="false">
      <c r="A139" s="27"/>
      <c r="B139" s="32" t="str">
        <f aca="false">IF($S139="","",INDEX(Responses!$B$2:$B$1001,$S139))</f>
        <v/>
      </c>
      <c r="C139" s="24" t="str">
        <f aca="false">IF($S139="","",INDEX(Responses!$E$2:$E$1001,$S139)&amp;"")</f>
        <v/>
      </c>
      <c r="D139" s="24" t="str">
        <f aca="false">IF($S139="","",INDEX(Responses!$G$2:$G$1001,$S139)&amp;"")</f>
        <v/>
      </c>
      <c r="E139" s="24" t="str">
        <f aca="false">IF($S139="","",INDEX(Responses!$J$2:$J$1001,$S139))</f>
        <v/>
      </c>
      <c r="F139" s="24" t="str">
        <f aca="false">IF($S139="","",MID(IF(AND(INDEX(Responses!$M$2:$M$1001,$S139)&lt;&gt;"",INDEX(Responses!$M$2:$M$1001,$S139)&lt;=2),", Booking/Admission","")&amp;IF(AND(INDEX(Responses!$N$2:$N$1001,$S139)&lt;&gt;"",INDEX(Responses!$N$2:$N$1001,$S139)&lt;=2),", Waiting time","")&amp;IF(AND(INDEX(Responses!$O$2:$O$1001,$S139)&lt;&gt;"",INDEX(Responses!$O$2:$O$1001,$S139)&lt;=2),", Doctor communication","")&amp;IF(AND(INDEX(Responses!$P$2:$P$1001,$S139)&lt;&gt;"",INDEX(Responses!$P$2:$P$1001,$S139)&lt;=2),", Time to ask questions","")&amp;IF(AND(INDEX(Responses!$Q$2:$Q$1001,$S139)&lt;&gt;"",INDEX(Responses!$Q$2:$Q$1001,$S139)&lt;=2),", Front desk and billing staff","")&amp;IF(AND(INDEX(Responses!$R$2:$R$1001,$S139)&lt;&gt;"",INDEX(Responses!$R$2:$R$1001,$S139)&lt;=2),", Billing clarity","")&amp;IF(AND(INDEX(Responses!$S$2:$S$1001,$S139)&lt;&gt;"",INDEX(Responses!$S$2:$S$1001,$S139)&lt;=2),", Cleanliness","")&amp;IF(AND(INDEX(Responses!$T$2:$T$1001,$S139)&lt;&gt;"",INDEX(Responses!$T$2:$T$1001,$S139)&lt;=2),", Nursing responsiveness","")&amp;IF(AND(INDEX(Responses!$U$2:$U$1001,$S139)&lt;&gt;"",INDEX(Responses!$U$2:$U$1001,$S139)&lt;=2),", Nursing courtesy","")&amp;IF(AND(INDEX(Responses!$V$2:$V$1001,$S139)&lt;&gt;"",INDEX(Responses!$V$2:$V$1001,$S139)&lt;=2),", Food","")&amp;IF(AND(INDEX(Responses!$W$2:$W$1001,$S139)&lt;&gt;"",INDEX(Responses!$W$2:$W$1001,$S139)&lt;=2),", Insurance/TPA","")&amp;IF(AND(INDEX(Responses!$X$2:$X$1001,$S139)&lt;&gt;"",INDEX(Responses!$X$2:$X$1001,$S139)&lt;=2),", Discharge process","")&amp;IF(AND(INDEX(Responses!$Y$2:$Y$1001,$S139)&lt;&gt;"",INDEX(Responses!$Y$2:$Y$1001,$S139)&lt;=2),", Discharge instructions",""),3,500))</f>
        <v/>
      </c>
      <c r="G139" s="24" t="str">
        <f aca="false">IF($S139="","",INDEX(Responses!$L$2:$L$1001,$S139)&amp;"")</f>
        <v/>
      </c>
      <c r="H139" s="27"/>
      <c r="I139" s="33"/>
      <c r="J139" s="34" t="str">
        <f aca="false">IF(OR(I139="",B139=""),"",ROUND((I139-B139)*24,1))</f>
        <v/>
      </c>
      <c r="K139" s="27"/>
      <c r="L139" s="27"/>
      <c r="M139" s="27"/>
      <c r="N139" s="35"/>
      <c r="O139" s="36" t="str">
        <f aca="false">IF(OR(N139="",B139=""),"",N139-B139)</f>
        <v/>
      </c>
      <c r="P139" s="24" t="str">
        <f aca="false">IF(J139="","",IF(AND(C139="IPD",J139&lt;=24),"Yes",IF(AND(C139&lt;&gt;"IPD",J139&lt;=48),"Yes","No")))</f>
        <v/>
      </c>
      <c r="Q139" s="24" t="str">
        <f aca="false">IF(B139="","",TEXT(B139,"yyyy-mm"))</f>
        <v/>
      </c>
      <c r="R139" s="34" t="str">
        <f aca="false">IF(AND(Q139='Monthly Summary'!$C$4,J139&lt;&gt;""),J139,"")</f>
        <v/>
      </c>
      <c r="S139" s="24" t="str">
        <f aca="false">IF(A139="","",IFERROR(MATCH(A139,Responses!$A$2:$A$1001,0),""))</f>
        <v/>
      </c>
    </row>
    <row r="140" customFormat="false" ht="15" hidden="false" customHeight="false" outlineLevel="0" collapsed="false">
      <c r="A140" s="27"/>
      <c r="B140" s="32" t="str">
        <f aca="false">IF($S140="","",INDEX(Responses!$B$2:$B$1001,$S140))</f>
        <v/>
      </c>
      <c r="C140" s="24" t="str">
        <f aca="false">IF($S140="","",INDEX(Responses!$E$2:$E$1001,$S140)&amp;"")</f>
        <v/>
      </c>
      <c r="D140" s="24" t="str">
        <f aca="false">IF($S140="","",INDEX(Responses!$G$2:$G$1001,$S140)&amp;"")</f>
        <v/>
      </c>
      <c r="E140" s="24" t="str">
        <f aca="false">IF($S140="","",INDEX(Responses!$J$2:$J$1001,$S140))</f>
        <v/>
      </c>
      <c r="F140" s="24" t="str">
        <f aca="false">IF($S140="","",MID(IF(AND(INDEX(Responses!$M$2:$M$1001,$S140)&lt;&gt;"",INDEX(Responses!$M$2:$M$1001,$S140)&lt;=2),", Booking/Admission","")&amp;IF(AND(INDEX(Responses!$N$2:$N$1001,$S140)&lt;&gt;"",INDEX(Responses!$N$2:$N$1001,$S140)&lt;=2),", Waiting time","")&amp;IF(AND(INDEX(Responses!$O$2:$O$1001,$S140)&lt;&gt;"",INDEX(Responses!$O$2:$O$1001,$S140)&lt;=2),", Doctor communication","")&amp;IF(AND(INDEX(Responses!$P$2:$P$1001,$S140)&lt;&gt;"",INDEX(Responses!$P$2:$P$1001,$S140)&lt;=2),", Time to ask questions","")&amp;IF(AND(INDEX(Responses!$Q$2:$Q$1001,$S140)&lt;&gt;"",INDEX(Responses!$Q$2:$Q$1001,$S140)&lt;=2),", Front desk and billing staff","")&amp;IF(AND(INDEX(Responses!$R$2:$R$1001,$S140)&lt;&gt;"",INDEX(Responses!$R$2:$R$1001,$S140)&lt;=2),", Billing clarity","")&amp;IF(AND(INDEX(Responses!$S$2:$S$1001,$S140)&lt;&gt;"",INDEX(Responses!$S$2:$S$1001,$S140)&lt;=2),", Cleanliness","")&amp;IF(AND(INDEX(Responses!$T$2:$T$1001,$S140)&lt;&gt;"",INDEX(Responses!$T$2:$T$1001,$S140)&lt;=2),", Nursing responsiveness","")&amp;IF(AND(INDEX(Responses!$U$2:$U$1001,$S140)&lt;&gt;"",INDEX(Responses!$U$2:$U$1001,$S140)&lt;=2),", Nursing courtesy","")&amp;IF(AND(INDEX(Responses!$V$2:$V$1001,$S140)&lt;&gt;"",INDEX(Responses!$V$2:$V$1001,$S140)&lt;=2),", Food","")&amp;IF(AND(INDEX(Responses!$W$2:$W$1001,$S140)&lt;&gt;"",INDEX(Responses!$W$2:$W$1001,$S140)&lt;=2),", Insurance/TPA","")&amp;IF(AND(INDEX(Responses!$X$2:$X$1001,$S140)&lt;&gt;"",INDEX(Responses!$X$2:$X$1001,$S140)&lt;=2),", Discharge process","")&amp;IF(AND(INDEX(Responses!$Y$2:$Y$1001,$S140)&lt;&gt;"",INDEX(Responses!$Y$2:$Y$1001,$S140)&lt;=2),", Discharge instructions",""),3,500))</f>
        <v/>
      </c>
      <c r="G140" s="24" t="str">
        <f aca="false">IF($S140="","",INDEX(Responses!$L$2:$L$1001,$S140)&amp;"")</f>
        <v/>
      </c>
      <c r="H140" s="27"/>
      <c r="I140" s="33"/>
      <c r="J140" s="34" t="str">
        <f aca="false">IF(OR(I140="",B140=""),"",ROUND((I140-B140)*24,1))</f>
        <v/>
      </c>
      <c r="K140" s="27"/>
      <c r="L140" s="27"/>
      <c r="M140" s="27"/>
      <c r="N140" s="35"/>
      <c r="O140" s="36" t="str">
        <f aca="false">IF(OR(N140="",B140=""),"",N140-B140)</f>
        <v/>
      </c>
      <c r="P140" s="24" t="str">
        <f aca="false">IF(J140="","",IF(AND(C140="IPD",J140&lt;=24),"Yes",IF(AND(C140&lt;&gt;"IPD",J140&lt;=48),"Yes","No")))</f>
        <v/>
      </c>
      <c r="Q140" s="24" t="str">
        <f aca="false">IF(B140="","",TEXT(B140,"yyyy-mm"))</f>
        <v/>
      </c>
      <c r="R140" s="34" t="str">
        <f aca="false">IF(AND(Q140='Monthly Summary'!$C$4,J140&lt;&gt;""),J140,"")</f>
        <v/>
      </c>
      <c r="S140" s="24" t="str">
        <f aca="false">IF(A140="","",IFERROR(MATCH(A140,Responses!$A$2:$A$1001,0),""))</f>
        <v/>
      </c>
    </row>
    <row r="141" customFormat="false" ht="15" hidden="false" customHeight="false" outlineLevel="0" collapsed="false">
      <c r="A141" s="27"/>
      <c r="B141" s="32" t="str">
        <f aca="false">IF($S141="","",INDEX(Responses!$B$2:$B$1001,$S141))</f>
        <v/>
      </c>
      <c r="C141" s="24" t="str">
        <f aca="false">IF($S141="","",INDEX(Responses!$E$2:$E$1001,$S141)&amp;"")</f>
        <v/>
      </c>
      <c r="D141" s="24" t="str">
        <f aca="false">IF($S141="","",INDEX(Responses!$G$2:$G$1001,$S141)&amp;"")</f>
        <v/>
      </c>
      <c r="E141" s="24" t="str">
        <f aca="false">IF($S141="","",INDEX(Responses!$J$2:$J$1001,$S141))</f>
        <v/>
      </c>
      <c r="F141" s="24" t="str">
        <f aca="false">IF($S141="","",MID(IF(AND(INDEX(Responses!$M$2:$M$1001,$S141)&lt;&gt;"",INDEX(Responses!$M$2:$M$1001,$S141)&lt;=2),", Booking/Admission","")&amp;IF(AND(INDEX(Responses!$N$2:$N$1001,$S141)&lt;&gt;"",INDEX(Responses!$N$2:$N$1001,$S141)&lt;=2),", Waiting time","")&amp;IF(AND(INDEX(Responses!$O$2:$O$1001,$S141)&lt;&gt;"",INDEX(Responses!$O$2:$O$1001,$S141)&lt;=2),", Doctor communication","")&amp;IF(AND(INDEX(Responses!$P$2:$P$1001,$S141)&lt;&gt;"",INDEX(Responses!$P$2:$P$1001,$S141)&lt;=2),", Time to ask questions","")&amp;IF(AND(INDEX(Responses!$Q$2:$Q$1001,$S141)&lt;&gt;"",INDEX(Responses!$Q$2:$Q$1001,$S141)&lt;=2),", Front desk and billing staff","")&amp;IF(AND(INDEX(Responses!$R$2:$R$1001,$S141)&lt;&gt;"",INDEX(Responses!$R$2:$R$1001,$S141)&lt;=2),", Billing clarity","")&amp;IF(AND(INDEX(Responses!$S$2:$S$1001,$S141)&lt;&gt;"",INDEX(Responses!$S$2:$S$1001,$S141)&lt;=2),", Cleanliness","")&amp;IF(AND(INDEX(Responses!$T$2:$T$1001,$S141)&lt;&gt;"",INDEX(Responses!$T$2:$T$1001,$S141)&lt;=2),", Nursing responsiveness","")&amp;IF(AND(INDEX(Responses!$U$2:$U$1001,$S141)&lt;&gt;"",INDEX(Responses!$U$2:$U$1001,$S141)&lt;=2),", Nursing courtesy","")&amp;IF(AND(INDEX(Responses!$V$2:$V$1001,$S141)&lt;&gt;"",INDEX(Responses!$V$2:$V$1001,$S141)&lt;=2),", Food","")&amp;IF(AND(INDEX(Responses!$W$2:$W$1001,$S141)&lt;&gt;"",INDEX(Responses!$W$2:$W$1001,$S141)&lt;=2),", Insurance/TPA","")&amp;IF(AND(INDEX(Responses!$X$2:$X$1001,$S141)&lt;&gt;"",INDEX(Responses!$X$2:$X$1001,$S141)&lt;=2),", Discharge process","")&amp;IF(AND(INDEX(Responses!$Y$2:$Y$1001,$S141)&lt;&gt;"",INDEX(Responses!$Y$2:$Y$1001,$S141)&lt;=2),", Discharge instructions",""),3,500))</f>
        <v/>
      </c>
      <c r="G141" s="24" t="str">
        <f aca="false">IF($S141="","",INDEX(Responses!$L$2:$L$1001,$S141)&amp;"")</f>
        <v/>
      </c>
      <c r="H141" s="27"/>
      <c r="I141" s="33"/>
      <c r="J141" s="34" t="str">
        <f aca="false">IF(OR(I141="",B141=""),"",ROUND((I141-B141)*24,1))</f>
        <v/>
      </c>
      <c r="K141" s="27"/>
      <c r="L141" s="27"/>
      <c r="M141" s="27"/>
      <c r="N141" s="35"/>
      <c r="O141" s="36" t="str">
        <f aca="false">IF(OR(N141="",B141=""),"",N141-B141)</f>
        <v/>
      </c>
      <c r="P141" s="24" t="str">
        <f aca="false">IF(J141="","",IF(AND(C141="IPD",J141&lt;=24),"Yes",IF(AND(C141&lt;&gt;"IPD",J141&lt;=48),"Yes","No")))</f>
        <v/>
      </c>
      <c r="Q141" s="24" t="str">
        <f aca="false">IF(B141="","",TEXT(B141,"yyyy-mm"))</f>
        <v/>
      </c>
      <c r="R141" s="34" t="str">
        <f aca="false">IF(AND(Q141='Monthly Summary'!$C$4,J141&lt;&gt;""),J141,"")</f>
        <v/>
      </c>
      <c r="S141" s="24" t="str">
        <f aca="false">IF(A141="","",IFERROR(MATCH(A141,Responses!$A$2:$A$1001,0),""))</f>
        <v/>
      </c>
    </row>
    <row r="142" customFormat="false" ht="15" hidden="false" customHeight="false" outlineLevel="0" collapsed="false">
      <c r="A142" s="27"/>
      <c r="B142" s="32" t="str">
        <f aca="false">IF($S142="","",INDEX(Responses!$B$2:$B$1001,$S142))</f>
        <v/>
      </c>
      <c r="C142" s="24" t="str">
        <f aca="false">IF($S142="","",INDEX(Responses!$E$2:$E$1001,$S142)&amp;"")</f>
        <v/>
      </c>
      <c r="D142" s="24" t="str">
        <f aca="false">IF($S142="","",INDEX(Responses!$G$2:$G$1001,$S142)&amp;"")</f>
        <v/>
      </c>
      <c r="E142" s="24" t="str">
        <f aca="false">IF($S142="","",INDEX(Responses!$J$2:$J$1001,$S142))</f>
        <v/>
      </c>
      <c r="F142" s="24" t="str">
        <f aca="false">IF($S142="","",MID(IF(AND(INDEX(Responses!$M$2:$M$1001,$S142)&lt;&gt;"",INDEX(Responses!$M$2:$M$1001,$S142)&lt;=2),", Booking/Admission","")&amp;IF(AND(INDEX(Responses!$N$2:$N$1001,$S142)&lt;&gt;"",INDEX(Responses!$N$2:$N$1001,$S142)&lt;=2),", Waiting time","")&amp;IF(AND(INDEX(Responses!$O$2:$O$1001,$S142)&lt;&gt;"",INDEX(Responses!$O$2:$O$1001,$S142)&lt;=2),", Doctor communication","")&amp;IF(AND(INDEX(Responses!$P$2:$P$1001,$S142)&lt;&gt;"",INDEX(Responses!$P$2:$P$1001,$S142)&lt;=2),", Time to ask questions","")&amp;IF(AND(INDEX(Responses!$Q$2:$Q$1001,$S142)&lt;&gt;"",INDEX(Responses!$Q$2:$Q$1001,$S142)&lt;=2),", Front desk and billing staff","")&amp;IF(AND(INDEX(Responses!$R$2:$R$1001,$S142)&lt;&gt;"",INDEX(Responses!$R$2:$R$1001,$S142)&lt;=2),", Billing clarity","")&amp;IF(AND(INDEX(Responses!$S$2:$S$1001,$S142)&lt;&gt;"",INDEX(Responses!$S$2:$S$1001,$S142)&lt;=2),", Cleanliness","")&amp;IF(AND(INDEX(Responses!$T$2:$T$1001,$S142)&lt;&gt;"",INDEX(Responses!$T$2:$T$1001,$S142)&lt;=2),", Nursing responsiveness","")&amp;IF(AND(INDEX(Responses!$U$2:$U$1001,$S142)&lt;&gt;"",INDEX(Responses!$U$2:$U$1001,$S142)&lt;=2),", Nursing courtesy","")&amp;IF(AND(INDEX(Responses!$V$2:$V$1001,$S142)&lt;&gt;"",INDEX(Responses!$V$2:$V$1001,$S142)&lt;=2),", Food","")&amp;IF(AND(INDEX(Responses!$W$2:$W$1001,$S142)&lt;&gt;"",INDEX(Responses!$W$2:$W$1001,$S142)&lt;=2),", Insurance/TPA","")&amp;IF(AND(INDEX(Responses!$X$2:$X$1001,$S142)&lt;&gt;"",INDEX(Responses!$X$2:$X$1001,$S142)&lt;=2),", Discharge process","")&amp;IF(AND(INDEX(Responses!$Y$2:$Y$1001,$S142)&lt;&gt;"",INDEX(Responses!$Y$2:$Y$1001,$S142)&lt;=2),", Discharge instructions",""),3,500))</f>
        <v/>
      </c>
      <c r="G142" s="24" t="str">
        <f aca="false">IF($S142="","",INDEX(Responses!$L$2:$L$1001,$S142)&amp;"")</f>
        <v/>
      </c>
      <c r="H142" s="27"/>
      <c r="I142" s="33"/>
      <c r="J142" s="34" t="str">
        <f aca="false">IF(OR(I142="",B142=""),"",ROUND((I142-B142)*24,1))</f>
        <v/>
      </c>
      <c r="K142" s="27"/>
      <c r="L142" s="27"/>
      <c r="M142" s="27"/>
      <c r="N142" s="35"/>
      <c r="O142" s="36" t="str">
        <f aca="false">IF(OR(N142="",B142=""),"",N142-B142)</f>
        <v/>
      </c>
      <c r="P142" s="24" t="str">
        <f aca="false">IF(J142="","",IF(AND(C142="IPD",J142&lt;=24),"Yes",IF(AND(C142&lt;&gt;"IPD",J142&lt;=48),"Yes","No")))</f>
        <v/>
      </c>
      <c r="Q142" s="24" t="str">
        <f aca="false">IF(B142="","",TEXT(B142,"yyyy-mm"))</f>
        <v/>
      </c>
      <c r="R142" s="34" t="str">
        <f aca="false">IF(AND(Q142='Monthly Summary'!$C$4,J142&lt;&gt;""),J142,"")</f>
        <v/>
      </c>
      <c r="S142" s="24" t="str">
        <f aca="false">IF(A142="","",IFERROR(MATCH(A142,Responses!$A$2:$A$1001,0),""))</f>
        <v/>
      </c>
    </row>
    <row r="143" customFormat="false" ht="15" hidden="false" customHeight="false" outlineLevel="0" collapsed="false">
      <c r="A143" s="27"/>
      <c r="B143" s="32" t="str">
        <f aca="false">IF($S143="","",INDEX(Responses!$B$2:$B$1001,$S143))</f>
        <v/>
      </c>
      <c r="C143" s="24" t="str">
        <f aca="false">IF($S143="","",INDEX(Responses!$E$2:$E$1001,$S143)&amp;"")</f>
        <v/>
      </c>
      <c r="D143" s="24" t="str">
        <f aca="false">IF($S143="","",INDEX(Responses!$G$2:$G$1001,$S143)&amp;"")</f>
        <v/>
      </c>
      <c r="E143" s="24" t="str">
        <f aca="false">IF($S143="","",INDEX(Responses!$J$2:$J$1001,$S143))</f>
        <v/>
      </c>
      <c r="F143" s="24" t="str">
        <f aca="false">IF($S143="","",MID(IF(AND(INDEX(Responses!$M$2:$M$1001,$S143)&lt;&gt;"",INDEX(Responses!$M$2:$M$1001,$S143)&lt;=2),", Booking/Admission","")&amp;IF(AND(INDEX(Responses!$N$2:$N$1001,$S143)&lt;&gt;"",INDEX(Responses!$N$2:$N$1001,$S143)&lt;=2),", Waiting time","")&amp;IF(AND(INDEX(Responses!$O$2:$O$1001,$S143)&lt;&gt;"",INDEX(Responses!$O$2:$O$1001,$S143)&lt;=2),", Doctor communication","")&amp;IF(AND(INDEX(Responses!$P$2:$P$1001,$S143)&lt;&gt;"",INDEX(Responses!$P$2:$P$1001,$S143)&lt;=2),", Time to ask questions","")&amp;IF(AND(INDEX(Responses!$Q$2:$Q$1001,$S143)&lt;&gt;"",INDEX(Responses!$Q$2:$Q$1001,$S143)&lt;=2),", Front desk and billing staff","")&amp;IF(AND(INDEX(Responses!$R$2:$R$1001,$S143)&lt;&gt;"",INDEX(Responses!$R$2:$R$1001,$S143)&lt;=2),", Billing clarity","")&amp;IF(AND(INDEX(Responses!$S$2:$S$1001,$S143)&lt;&gt;"",INDEX(Responses!$S$2:$S$1001,$S143)&lt;=2),", Cleanliness","")&amp;IF(AND(INDEX(Responses!$T$2:$T$1001,$S143)&lt;&gt;"",INDEX(Responses!$T$2:$T$1001,$S143)&lt;=2),", Nursing responsiveness","")&amp;IF(AND(INDEX(Responses!$U$2:$U$1001,$S143)&lt;&gt;"",INDEX(Responses!$U$2:$U$1001,$S143)&lt;=2),", Nursing courtesy","")&amp;IF(AND(INDEX(Responses!$V$2:$V$1001,$S143)&lt;&gt;"",INDEX(Responses!$V$2:$V$1001,$S143)&lt;=2),", Food","")&amp;IF(AND(INDEX(Responses!$W$2:$W$1001,$S143)&lt;&gt;"",INDEX(Responses!$W$2:$W$1001,$S143)&lt;=2),", Insurance/TPA","")&amp;IF(AND(INDEX(Responses!$X$2:$X$1001,$S143)&lt;&gt;"",INDEX(Responses!$X$2:$X$1001,$S143)&lt;=2),", Discharge process","")&amp;IF(AND(INDEX(Responses!$Y$2:$Y$1001,$S143)&lt;&gt;"",INDEX(Responses!$Y$2:$Y$1001,$S143)&lt;=2),", Discharge instructions",""),3,500))</f>
        <v/>
      </c>
      <c r="G143" s="24" t="str">
        <f aca="false">IF($S143="","",INDEX(Responses!$L$2:$L$1001,$S143)&amp;"")</f>
        <v/>
      </c>
      <c r="H143" s="27"/>
      <c r="I143" s="33"/>
      <c r="J143" s="34" t="str">
        <f aca="false">IF(OR(I143="",B143=""),"",ROUND((I143-B143)*24,1))</f>
        <v/>
      </c>
      <c r="K143" s="27"/>
      <c r="L143" s="27"/>
      <c r="M143" s="27"/>
      <c r="N143" s="35"/>
      <c r="O143" s="36" t="str">
        <f aca="false">IF(OR(N143="",B143=""),"",N143-B143)</f>
        <v/>
      </c>
      <c r="P143" s="24" t="str">
        <f aca="false">IF(J143="","",IF(AND(C143="IPD",J143&lt;=24),"Yes",IF(AND(C143&lt;&gt;"IPD",J143&lt;=48),"Yes","No")))</f>
        <v/>
      </c>
      <c r="Q143" s="24" t="str">
        <f aca="false">IF(B143="","",TEXT(B143,"yyyy-mm"))</f>
        <v/>
      </c>
      <c r="R143" s="34" t="str">
        <f aca="false">IF(AND(Q143='Monthly Summary'!$C$4,J143&lt;&gt;""),J143,"")</f>
        <v/>
      </c>
      <c r="S143" s="24" t="str">
        <f aca="false">IF(A143="","",IFERROR(MATCH(A143,Responses!$A$2:$A$1001,0),""))</f>
        <v/>
      </c>
    </row>
    <row r="144" customFormat="false" ht="15" hidden="false" customHeight="false" outlineLevel="0" collapsed="false">
      <c r="A144" s="27"/>
      <c r="B144" s="32" t="str">
        <f aca="false">IF($S144="","",INDEX(Responses!$B$2:$B$1001,$S144))</f>
        <v/>
      </c>
      <c r="C144" s="24" t="str">
        <f aca="false">IF($S144="","",INDEX(Responses!$E$2:$E$1001,$S144)&amp;"")</f>
        <v/>
      </c>
      <c r="D144" s="24" t="str">
        <f aca="false">IF($S144="","",INDEX(Responses!$G$2:$G$1001,$S144)&amp;"")</f>
        <v/>
      </c>
      <c r="E144" s="24" t="str">
        <f aca="false">IF($S144="","",INDEX(Responses!$J$2:$J$1001,$S144))</f>
        <v/>
      </c>
      <c r="F144" s="24" t="str">
        <f aca="false">IF($S144="","",MID(IF(AND(INDEX(Responses!$M$2:$M$1001,$S144)&lt;&gt;"",INDEX(Responses!$M$2:$M$1001,$S144)&lt;=2),", Booking/Admission","")&amp;IF(AND(INDEX(Responses!$N$2:$N$1001,$S144)&lt;&gt;"",INDEX(Responses!$N$2:$N$1001,$S144)&lt;=2),", Waiting time","")&amp;IF(AND(INDEX(Responses!$O$2:$O$1001,$S144)&lt;&gt;"",INDEX(Responses!$O$2:$O$1001,$S144)&lt;=2),", Doctor communication","")&amp;IF(AND(INDEX(Responses!$P$2:$P$1001,$S144)&lt;&gt;"",INDEX(Responses!$P$2:$P$1001,$S144)&lt;=2),", Time to ask questions","")&amp;IF(AND(INDEX(Responses!$Q$2:$Q$1001,$S144)&lt;&gt;"",INDEX(Responses!$Q$2:$Q$1001,$S144)&lt;=2),", Front desk and billing staff","")&amp;IF(AND(INDEX(Responses!$R$2:$R$1001,$S144)&lt;&gt;"",INDEX(Responses!$R$2:$R$1001,$S144)&lt;=2),", Billing clarity","")&amp;IF(AND(INDEX(Responses!$S$2:$S$1001,$S144)&lt;&gt;"",INDEX(Responses!$S$2:$S$1001,$S144)&lt;=2),", Cleanliness","")&amp;IF(AND(INDEX(Responses!$T$2:$T$1001,$S144)&lt;&gt;"",INDEX(Responses!$T$2:$T$1001,$S144)&lt;=2),", Nursing responsiveness","")&amp;IF(AND(INDEX(Responses!$U$2:$U$1001,$S144)&lt;&gt;"",INDEX(Responses!$U$2:$U$1001,$S144)&lt;=2),", Nursing courtesy","")&amp;IF(AND(INDEX(Responses!$V$2:$V$1001,$S144)&lt;&gt;"",INDEX(Responses!$V$2:$V$1001,$S144)&lt;=2),", Food","")&amp;IF(AND(INDEX(Responses!$W$2:$W$1001,$S144)&lt;&gt;"",INDEX(Responses!$W$2:$W$1001,$S144)&lt;=2),", Insurance/TPA","")&amp;IF(AND(INDEX(Responses!$X$2:$X$1001,$S144)&lt;&gt;"",INDEX(Responses!$X$2:$X$1001,$S144)&lt;=2),", Discharge process","")&amp;IF(AND(INDEX(Responses!$Y$2:$Y$1001,$S144)&lt;&gt;"",INDEX(Responses!$Y$2:$Y$1001,$S144)&lt;=2),", Discharge instructions",""),3,500))</f>
        <v/>
      </c>
      <c r="G144" s="24" t="str">
        <f aca="false">IF($S144="","",INDEX(Responses!$L$2:$L$1001,$S144)&amp;"")</f>
        <v/>
      </c>
      <c r="H144" s="27"/>
      <c r="I144" s="33"/>
      <c r="J144" s="34" t="str">
        <f aca="false">IF(OR(I144="",B144=""),"",ROUND((I144-B144)*24,1))</f>
        <v/>
      </c>
      <c r="K144" s="27"/>
      <c r="L144" s="27"/>
      <c r="M144" s="27"/>
      <c r="N144" s="35"/>
      <c r="O144" s="36" t="str">
        <f aca="false">IF(OR(N144="",B144=""),"",N144-B144)</f>
        <v/>
      </c>
      <c r="P144" s="24" t="str">
        <f aca="false">IF(J144="","",IF(AND(C144="IPD",J144&lt;=24),"Yes",IF(AND(C144&lt;&gt;"IPD",J144&lt;=48),"Yes","No")))</f>
        <v/>
      </c>
      <c r="Q144" s="24" t="str">
        <f aca="false">IF(B144="","",TEXT(B144,"yyyy-mm"))</f>
        <v/>
      </c>
      <c r="R144" s="34" t="str">
        <f aca="false">IF(AND(Q144='Monthly Summary'!$C$4,J144&lt;&gt;""),J144,"")</f>
        <v/>
      </c>
      <c r="S144" s="24" t="str">
        <f aca="false">IF(A144="","",IFERROR(MATCH(A144,Responses!$A$2:$A$1001,0),""))</f>
        <v/>
      </c>
    </row>
    <row r="145" customFormat="false" ht="15" hidden="false" customHeight="false" outlineLevel="0" collapsed="false">
      <c r="A145" s="27"/>
      <c r="B145" s="32" t="str">
        <f aca="false">IF($S145="","",INDEX(Responses!$B$2:$B$1001,$S145))</f>
        <v/>
      </c>
      <c r="C145" s="24" t="str">
        <f aca="false">IF($S145="","",INDEX(Responses!$E$2:$E$1001,$S145)&amp;"")</f>
        <v/>
      </c>
      <c r="D145" s="24" t="str">
        <f aca="false">IF($S145="","",INDEX(Responses!$G$2:$G$1001,$S145)&amp;"")</f>
        <v/>
      </c>
      <c r="E145" s="24" t="str">
        <f aca="false">IF($S145="","",INDEX(Responses!$J$2:$J$1001,$S145))</f>
        <v/>
      </c>
      <c r="F145" s="24" t="str">
        <f aca="false">IF($S145="","",MID(IF(AND(INDEX(Responses!$M$2:$M$1001,$S145)&lt;&gt;"",INDEX(Responses!$M$2:$M$1001,$S145)&lt;=2),", Booking/Admission","")&amp;IF(AND(INDEX(Responses!$N$2:$N$1001,$S145)&lt;&gt;"",INDEX(Responses!$N$2:$N$1001,$S145)&lt;=2),", Waiting time","")&amp;IF(AND(INDEX(Responses!$O$2:$O$1001,$S145)&lt;&gt;"",INDEX(Responses!$O$2:$O$1001,$S145)&lt;=2),", Doctor communication","")&amp;IF(AND(INDEX(Responses!$P$2:$P$1001,$S145)&lt;&gt;"",INDEX(Responses!$P$2:$P$1001,$S145)&lt;=2),", Time to ask questions","")&amp;IF(AND(INDEX(Responses!$Q$2:$Q$1001,$S145)&lt;&gt;"",INDEX(Responses!$Q$2:$Q$1001,$S145)&lt;=2),", Front desk and billing staff","")&amp;IF(AND(INDEX(Responses!$R$2:$R$1001,$S145)&lt;&gt;"",INDEX(Responses!$R$2:$R$1001,$S145)&lt;=2),", Billing clarity","")&amp;IF(AND(INDEX(Responses!$S$2:$S$1001,$S145)&lt;&gt;"",INDEX(Responses!$S$2:$S$1001,$S145)&lt;=2),", Cleanliness","")&amp;IF(AND(INDEX(Responses!$T$2:$T$1001,$S145)&lt;&gt;"",INDEX(Responses!$T$2:$T$1001,$S145)&lt;=2),", Nursing responsiveness","")&amp;IF(AND(INDEX(Responses!$U$2:$U$1001,$S145)&lt;&gt;"",INDEX(Responses!$U$2:$U$1001,$S145)&lt;=2),", Nursing courtesy","")&amp;IF(AND(INDEX(Responses!$V$2:$V$1001,$S145)&lt;&gt;"",INDEX(Responses!$V$2:$V$1001,$S145)&lt;=2),", Food","")&amp;IF(AND(INDEX(Responses!$W$2:$W$1001,$S145)&lt;&gt;"",INDEX(Responses!$W$2:$W$1001,$S145)&lt;=2),", Insurance/TPA","")&amp;IF(AND(INDEX(Responses!$X$2:$X$1001,$S145)&lt;&gt;"",INDEX(Responses!$X$2:$X$1001,$S145)&lt;=2),", Discharge process","")&amp;IF(AND(INDEX(Responses!$Y$2:$Y$1001,$S145)&lt;&gt;"",INDEX(Responses!$Y$2:$Y$1001,$S145)&lt;=2),", Discharge instructions",""),3,500))</f>
        <v/>
      </c>
      <c r="G145" s="24" t="str">
        <f aca="false">IF($S145="","",INDEX(Responses!$L$2:$L$1001,$S145)&amp;"")</f>
        <v/>
      </c>
      <c r="H145" s="27"/>
      <c r="I145" s="33"/>
      <c r="J145" s="34" t="str">
        <f aca="false">IF(OR(I145="",B145=""),"",ROUND((I145-B145)*24,1))</f>
        <v/>
      </c>
      <c r="K145" s="27"/>
      <c r="L145" s="27"/>
      <c r="M145" s="27"/>
      <c r="N145" s="35"/>
      <c r="O145" s="36" t="str">
        <f aca="false">IF(OR(N145="",B145=""),"",N145-B145)</f>
        <v/>
      </c>
      <c r="P145" s="24" t="str">
        <f aca="false">IF(J145="","",IF(AND(C145="IPD",J145&lt;=24),"Yes",IF(AND(C145&lt;&gt;"IPD",J145&lt;=48),"Yes","No")))</f>
        <v/>
      </c>
      <c r="Q145" s="24" t="str">
        <f aca="false">IF(B145="","",TEXT(B145,"yyyy-mm"))</f>
        <v/>
      </c>
      <c r="R145" s="34" t="str">
        <f aca="false">IF(AND(Q145='Monthly Summary'!$C$4,J145&lt;&gt;""),J145,"")</f>
        <v/>
      </c>
      <c r="S145" s="24" t="str">
        <f aca="false">IF(A145="","",IFERROR(MATCH(A145,Responses!$A$2:$A$1001,0),""))</f>
        <v/>
      </c>
    </row>
    <row r="146" customFormat="false" ht="15" hidden="false" customHeight="false" outlineLevel="0" collapsed="false">
      <c r="A146" s="27"/>
      <c r="B146" s="32" t="str">
        <f aca="false">IF($S146="","",INDEX(Responses!$B$2:$B$1001,$S146))</f>
        <v/>
      </c>
      <c r="C146" s="24" t="str">
        <f aca="false">IF($S146="","",INDEX(Responses!$E$2:$E$1001,$S146)&amp;"")</f>
        <v/>
      </c>
      <c r="D146" s="24" t="str">
        <f aca="false">IF($S146="","",INDEX(Responses!$G$2:$G$1001,$S146)&amp;"")</f>
        <v/>
      </c>
      <c r="E146" s="24" t="str">
        <f aca="false">IF($S146="","",INDEX(Responses!$J$2:$J$1001,$S146))</f>
        <v/>
      </c>
      <c r="F146" s="24" t="str">
        <f aca="false">IF($S146="","",MID(IF(AND(INDEX(Responses!$M$2:$M$1001,$S146)&lt;&gt;"",INDEX(Responses!$M$2:$M$1001,$S146)&lt;=2),", Booking/Admission","")&amp;IF(AND(INDEX(Responses!$N$2:$N$1001,$S146)&lt;&gt;"",INDEX(Responses!$N$2:$N$1001,$S146)&lt;=2),", Waiting time","")&amp;IF(AND(INDEX(Responses!$O$2:$O$1001,$S146)&lt;&gt;"",INDEX(Responses!$O$2:$O$1001,$S146)&lt;=2),", Doctor communication","")&amp;IF(AND(INDEX(Responses!$P$2:$P$1001,$S146)&lt;&gt;"",INDEX(Responses!$P$2:$P$1001,$S146)&lt;=2),", Time to ask questions","")&amp;IF(AND(INDEX(Responses!$Q$2:$Q$1001,$S146)&lt;&gt;"",INDEX(Responses!$Q$2:$Q$1001,$S146)&lt;=2),", Front desk and billing staff","")&amp;IF(AND(INDEX(Responses!$R$2:$R$1001,$S146)&lt;&gt;"",INDEX(Responses!$R$2:$R$1001,$S146)&lt;=2),", Billing clarity","")&amp;IF(AND(INDEX(Responses!$S$2:$S$1001,$S146)&lt;&gt;"",INDEX(Responses!$S$2:$S$1001,$S146)&lt;=2),", Cleanliness","")&amp;IF(AND(INDEX(Responses!$T$2:$T$1001,$S146)&lt;&gt;"",INDEX(Responses!$T$2:$T$1001,$S146)&lt;=2),", Nursing responsiveness","")&amp;IF(AND(INDEX(Responses!$U$2:$U$1001,$S146)&lt;&gt;"",INDEX(Responses!$U$2:$U$1001,$S146)&lt;=2),", Nursing courtesy","")&amp;IF(AND(INDEX(Responses!$V$2:$V$1001,$S146)&lt;&gt;"",INDEX(Responses!$V$2:$V$1001,$S146)&lt;=2),", Food","")&amp;IF(AND(INDEX(Responses!$W$2:$W$1001,$S146)&lt;&gt;"",INDEX(Responses!$W$2:$W$1001,$S146)&lt;=2),", Insurance/TPA","")&amp;IF(AND(INDEX(Responses!$X$2:$X$1001,$S146)&lt;&gt;"",INDEX(Responses!$X$2:$X$1001,$S146)&lt;=2),", Discharge process","")&amp;IF(AND(INDEX(Responses!$Y$2:$Y$1001,$S146)&lt;&gt;"",INDEX(Responses!$Y$2:$Y$1001,$S146)&lt;=2),", Discharge instructions",""),3,500))</f>
        <v/>
      </c>
      <c r="G146" s="24" t="str">
        <f aca="false">IF($S146="","",INDEX(Responses!$L$2:$L$1001,$S146)&amp;"")</f>
        <v/>
      </c>
      <c r="H146" s="27"/>
      <c r="I146" s="33"/>
      <c r="J146" s="34" t="str">
        <f aca="false">IF(OR(I146="",B146=""),"",ROUND((I146-B146)*24,1))</f>
        <v/>
      </c>
      <c r="K146" s="27"/>
      <c r="L146" s="27"/>
      <c r="M146" s="27"/>
      <c r="N146" s="35"/>
      <c r="O146" s="36" t="str">
        <f aca="false">IF(OR(N146="",B146=""),"",N146-B146)</f>
        <v/>
      </c>
      <c r="P146" s="24" t="str">
        <f aca="false">IF(J146="","",IF(AND(C146="IPD",J146&lt;=24),"Yes",IF(AND(C146&lt;&gt;"IPD",J146&lt;=48),"Yes","No")))</f>
        <v/>
      </c>
      <c r="Q146" s="24" t="str">
        <f aca="false">IF(B146="","",TEXT(B146,"yyyy-mm"))</f>
        <v/>
      </c>
      <c r="R146" s="34" t="str">
        <f aca="false">IF(AND(Q146='Monthly Summary'!$C$4,J146&lt;&gt;""),J146,"")</f>
        <v/>
      </c>
      <c r="S146" s="24" t="str">
        <f aca="false">IF(A146="","",IFERROR(MATCH(A146,Responses!$A$2:$A$1001,0),""))</f>
        <v/>
      </c>
    </row>
    <row r="147" customFormat="false" ht="15" hidden="false" customHeight="false" outlineLevel="0" collapsed="false">
      <c r="A147" s="27"/>
      <c r="B147" s="32" t="str">
        <f aca="false">IF($S147="","",INDEX(Responses!$B$2:$B$1001,$S147))</f>
        <v/>
      </c>
      <c r="C147" s="24" t="str">
        <f aca="false">IF($S147="","",INDEX(Responses!$E$2:$E$1001,$S147)&amp;"")</f>
        <v/>
      </c>
      <c r="D147" s="24" t="str">
        <f aca="false">IF($S147="","",INDEX(Responses!$G$2:$G$1001,$S147)&amp;"")</f>
        <v/>
      </c>
      <c r="E147" s="24" t="str">
        <f aca="false">IF($S147="","",INDEX(Responses!$J$2:$J$1001,$S147))</f>
        <v/>
      </c>
      <c r="F147" s="24" t="str">
        <f aca="false">IF($S147="","",MID(IF(AND(INDEX(Responses!$M$2:$M$1001,$S147)&lt;&gt;"",INDEX(Responses!$M$2:$M$1001,$S147)&lt;=2),", Booking/Admission","")&amp;IF(AND(INDEX(Responses!$N$2:$N$1001,$S147)&lt;&gt;"",INDEX(Responses!$N$2:$N$1001,$S147)&lt;=2),", Waiting time","")&amp;IF(AND(INDEX(Responses!$O$2:$O$1001,$S147)&lt;&gt;"",INDEX(Responses!$O$2:$O$1001,$S147)&lt;=2),", Doctor communication","")&amp;IF(AND(INDEX(Responses!$P$2:$P$1001,$S147)&lt;&gt;"",INDEX(Responses!$P$2:$P$1001,$S147)&lt;=2),", Time to ask questions","")&amp;IF(AND(INDEX(Responses!$Q$2:$Q$1001,$S147)&lt;&gt;"",INDEX(Responses!$Q$2:$Q$1001,$S147)&lt;=2),", Front desk and billing staff","")&amp;IF(AND(INDEX(Responses!$R$2:$R$1001,$S147)&lt;&gt;"",INDEX(Responses!$R$2:$R$1001,$S147)&lt;=2),", Billing clarity","")&amp;IF(AND(INDEX(Responses!$S$2:$S$1001,$S147)&lt;&gt;"",INDEX(Responses!$S$2:$S$1001,$S147)&lt;=2),", Cleanliness","")&amp;IF(AND(INDEX(Responses!$T$2:$T$1001,$S147)&lt;&gt;"",INDEX(Responses!$T$2:$T$1001,$S147)&lt;=2),", Nursing responsiveness","")&amp;IF(AND(INDEX(Responses!$U$2:$U$1001,$S147)&lt;&gt;"",INDEX(Responses!$U$2:$U$1001,$S147)&lt;=2),", Nursing courtesy","")&amp;IF(AND(INDEX(Responses!$V$2:$V$1001,$S147)&lt;&gt;"",INDEX(Responses!$V$2:$V$1001,$S147)&lt;=2),", Food","")&amp;IF(AND(INDEX(Responses!$W$2:$W$1001,$S147)&lt;&gt;"",INDEX(Responses!$W$2:$W$1001,$S147)&lt;=2),", Insurance/TPA","")&amp;IF(AND(INDEX(Responses!$X$2:$X$1001,$S147)&lt;&gt;"",INDEX(Responses!$X$2:$X$1001,$S147)&lt;=2),", Discharge process","")&amp;IF(AND(INDEX(Responses!$Y$2:$Y$1001,$S147)&lt;&gt;"",INDEX(Responses!$Y$2:$Y$1001,$S147)&lt;=2),", Discharge instructions",""),3,500))</f>
        <v/>
      </c>
      <c r="G147" s="24" t="str">
        <f aca="false">IF($S147="","",INDEX(Responses!$L$2:$L$1001,$S147)&amp;"")</f>
        <v/>
      </c>
      <c r="H147" s="27"/>
      <c r="I147" s="33"/>
      <c r="J147" s="34" t="str">
        <f aca="false">IF(OR(I147="",B147=""),"",ROUND((I147-B147)*24,1))</f>
        <v/>
      </c>
      <c r="K147" s="27"/>
      <c r="L147" s="27"/>
      <c r="M147" s="27"/>
      <c r="N147" s="35"/>
      <c r="O147" s="36" t="str">
        <f aca="false">IF(OR(N147="",B147=""),"",N147-B147)</f>
        <v/>
      </c>
      <c r="P147" s="24" t="str">
        <f aca="false">IF(J147="","",IF(AND(C147="IPD",J147&lt;=24),"Yes",IF(AND(C147&lt;&gt;"IPD",J147&lt;=48),"Yes","No")))</f>
        <v/>
      </c>
      <c r="Q147" s="24" t="str">
        <f aca="false">IF(B147="","",TEXT(B147,"yyyy-mm"))</f>
        <v/>
      </c>
      <c r="R147" s="34" t="str">
        <f aca="false">IF(AND(Q147='Monthly Summary'!$C$4,J147&lt;&gt;""),J147,"")</f>
        <v/>
      </c>
      <c r="S147" s="24" t="str">
        <f aca="false">IF(A147="","",IFERROR(MATCH(A147,Responses!$A$2:$A$1001,0),""))</f>
        <v/>
      </c>
    </row>
    <row r="148" customFormat="false" ht="15" hidden="false" customHeight="false" outlineLevel="0" collapsed="false">
      <c r="A148" s="27"/>
      <c r="B148" s="32" t="str">
        <f aca="false">IF($S148="","",INDEX(Responses!$B$2:$B$1001,$S148))</f>
        <v/>
      </c>
      <c r="C148" s="24" t="str">
        <f aca="false">IF($S148="","",INDEX(Responses!$E$2:$E$1001,$S148)&amp;"")</f>
        <v/>
      </c>
      <c r="D148" s="24" t="str">
        <f aca="false">IF($S148="","",INDEX(Responses!$G$2:$G$1001,$S148)&amp;"")</f>
        <v/>
      </c>
      <c r="E148" s="24" t="str">
        <f aca="false">IF($S148="","",INDEX(Responses!$J$2:$J$1001,$S148))</f>
        <v/>
      </c>
      <c r="F148" s="24" t="str">
        <f aca="false">IF($S148="","",MID(IF(AND(INDEX(Responses!$M$2:$M$1001,$S148)&lt;&gt;"",INDEX(Responses!$M$2:$M$1001,$S148)&lt;=2),", Booking/Admission","")&amp;IF(AND(INDEX(Responses!$N$2:$N$1001,$S148)&lt;&gt;"",INDEX(Responses!$N$2:$N$1001,$S148)&lt;=2),", Waiting time","")&amp;IF(AND(INDEX(Responses!$O$2:$O$1001,$S148)&lt;&gt;"",INDEX(Responses!$O$2:$O$1001,$S148)&lt;=2),", Doctor communication","")&amp;IF(AND(INDEX(Responses!$P$2:$P$1001,$S148)&lt;&gt;"",INDEX(Responses!$P$2:$P$1001,$S148)&lt;=2),", Time to ask questions","")&amp;IF(AND(INDEX(Responses!$Q$2:$Q$1001,$S148)&lt;&gt;"",INDEX(Responses!$Q$2:$Q$1001,$S148)&lt;=2),", Front desk and billing staff","")&amp;IF(AND(INDEX(Responses!$R$2:$R$1001,$S148)&lt;&gt;"",INDEX(Responses!$R$2:$R$1001,$S148)&lt;=2),", Billing clarity","")&amp;IF(AND(INDEX(Responses!$S$2:$S$1001,$S148)&lt;&gt;"",INDEX(Responses!$S$2:$S$1001,$S148)&lt;=2),", Cleanliness","")&amp;IF(AND(INDEX(Responses!$T$2:$T$1001,$S148)&lt;&gt;"",INDEX(Responses!$T$2:$T$1001,$S148)&lt;=2),", Nursing responsiveness","")&amp;IF(AND(INDEX(Responses!$U$2:$U$1001,$S148)&lt;&gt;"",INDEX(Responses!$U$2:$U$1001,$S148)&lt;=2),", Nursing courtesy","")&amp;IF(AND(INDEX(Responses!$V$2:$V$1001,$S148)&lt;&gt;"",INDEX(Responses!$V$2:$V$1001,$S148)&lt;=2),", Food","")&amp;IF(AND(INDEX(Responses!$W$2:$W$1001,$S148)&lt;&gt;"",INDEX(Responses!$W$2:$W$1001,$S148)&lt;=2),", Insurance/TPA","")&amp;IF(AND(INDEX(Responses!$X$2:$X$1001,$S148)&lt;&gt;"",INDEX(Responses!$X$2:$X$1001,$S148)&lt;=2),", Discharge process","")&amp;IF(AND(INDEX(Responses!$Y$2:$Y$1001,$S148)&lt;&gt;"",INDEX(Responses!$Y$2:$Y$1001,$S148)&lt;=2),", Discharge instructions",""),3,500))</f>
        <v/>
      </c>
      <c r="G148" s="24" t="str">
        <f aca="false">IF($S148="","",INDEX(Responses!$L$2:$L$1001,$S148)&amp;"")</f>
        <v/>
      </c>
      <c r="H148" s="27"/>
      <c r="I148" s="33"/>
      <c r="J148" s="34" t="str">
        <f aca="false">IF(OR(I148="",B148=""),"",ROUND((I148-B148)*24,1))</f>
        <v/>
      </c>
      <c r="K148" s="27"/>
      <c r="L148" s="27"/>
      <c r="M148" s="27"/>
      <c r="N148" s="35"/>
      <c r="O148" s="36" t="str">
        <f aca="false">IF(OR(N148="",B148=""),"",N148-B148)</f>
        <v/>
      </c>
      <c r="P148" s="24" t="str">
        <f aca="false">IF(J148="","",IF(AND(C148="IPD",J148&lt;=24),"Yes",IF(AND(C148&lt;&gt;"IPD",J148&lt;=48),"Yes","No")))</f>
        <v/>
      </c>
      <c r="Q148" s="24" t="str">
        <f aca="false">IF(B148="","",TEXT(B148,"yyyy-mm"))</f>
        <v/>
      </c>
      <c r="R148" s="34" t="str">
        <f aca="false">IF(AND(Q148='Monthly Summary'!$C$4,J148&lt;&gt;""),J148,"")</f>
        <v/>
      </c>
      <c r="S148" s="24" t="str">
        <f aca="false">IF(A148="","",IFERROR(MATCH(A148,Responses!$A$2:$A$1001,0),""))</f>
        <v/>
      </c>
    </row>
    <row r="149" customFormat="false" ht="15" hidden="false" customHeight="false" outlineLevel="0" collapsed="false">
      <c r="A149" s="27"/>
      <c r="B149" s="32" t="str">
        <f aca="false">IF($S149="","",INDEX(Responses!$B$2:$B$1001,$S149))</f>
        <v/>
      </c>
      <c r="C149" s="24" t="str">
        <f aca="false">IF($S149="","",INDEX(Responses!$E$2:$E$1001,$S149)&amp;"")</f>
        <v/>
      </c>
      <c r="D149" s="24" t="str">
        <f aca="false">IF($S149="","",INDEX(Responses!$G$2:$G$1001,$S149)&amp;"")</f>
        <v/>
      </c>
      <c r="E149" s="24" t="str">
        <f aca="false">IF($S149="","",INDEX(Responses!$J$2:$J$1001,$S149))</f>
        <v/>
      </c>
      <c r="F149" s="24" t="str">
        <f aca="false">IF($S149="","",MID(IF(AND(INDEX(Responses!$M$2:$M$1001,$S149)&lt;&gt;"",INDEX(Responses!$M$2:$M$1001,$S149)&lt;=2),", Booking/Admission","")&amp;IF(AND(INDEX(Responses!$N$2:$N$1001,$S149)&lt;&gt;"",INDEX(Responses!$N$2:$N$1001,$S149)&lt;=2),", Waiting time","")&amp;IF(AND(INDEX(Responses!$O$2:$O$1001,$S149)&lt;&gt;"",INDEX(Responses!$O$2:$O$1001,$S149)&lt;=2),", Doctor communication","")&amp;IF(AND(INDEX(Responses!$P$2:$P$1001,$S149)&lt;&gt;"",INDEX(Responses!$P$2:$P$1001,$S149)&lt;=2),", Time to ask questions","")&amp;IF(AND(INDEX(Responses!$Q$2:$Q$1001,$S149)&lt;&gt;"",INDEX(Responses!$Q$2:$Q$1001,$S149)&lt;=2),", Front desk and billing staff","")&amp;IF(AND(INDEX(Responses!$R$2:$R$1001,$S149)&lt;&gt;"",INDEX(Responses!$R$2:$R$1001,$S149)&lt;=2),", Billing clarity","")&amp;IF(AND(INDEX(Responses!$S$2:$S$1001,$S149)&lt;&gt;"",INDEX(Responses!$S$2:$S$1001,$S149)&lt;=2),", Cleanliness","")&amp;IF(AND(INDEX(Responses!$T$2:$T$1001,$S149)&lt;&gt;"",INDEX(Responses!$T$2:$T$1001,$S149)&lt;=2),", Nursing responsiveness","")&amp;IF(AND(INDEX(Responses!$U$2:$U$1001,$S149)&lt;&gt;"",INDEX(Responses!$U$2:$U$1001,$S149)&lt;=2),", Nursing courtesy","")&amp;IF(AND(INDEX(Responses!$V$2:$V$1001,$S149)&lt;&gt;"",INDEX(Responses!$V$2:$V$1001,$S149)&lt;=2),", Food","")&amp;IF(AND(INDEX(Responses!$W$2:$W$1001,$S149)&lt;&gt;"",INDEX(Responses!$W$2:$W$1001,$S149)&lt;=2),", Insurance/TPA","")&amp;IF(AND(INDEX(Responses!$X$2:$X$1001,$S149)&lt;&gt;"",INDEX(Responses!$X$2:$X$1001,$S149)&lt;=2),", Discharge process","")&amp;IF(AND(INDEX(Responses!$Y$2:$Y$1001,$S149)&lt;&gt;"",INDEX(Responses!$Y$2:$Y$1001,$S149)&lt;=2),", Discharge instructions",""),3,500))</f>
        <v/>
      </c>
      <c r="G149" s="24" t="str">
        <f aca="false">IF($S149="","",INDEX(Responses!$L$2:$L$1001,$S149)&amp;"")</f>
        <v/>
      </c>
      <c r="H149" s="27"/>
      <c r="I149" s="33"/>
      <c r="J149" s="34" t="str">
        <f aca="false">IF(OR(I149="",B149=""),"",ROUND((I149-B149)*24,1))</f>
        <v/>
      </c>
      <c r="K149" s="27"/>
      <c r="L149" s="27"/>
      <c r="M149" s="27"/>
      <c r="N149" s="35"/>
      <c r="O149" s="36" t="str">
        <f aca="false">IF(OR(N149="",B149=""),"",N149-B149)</f>
        <v/>
      </c>
      <c r="P149" s="24" t="str">
        <f aca="false">IF(J149="","",IF(AND(C149="IPD",J149&lt;=24),"Yes",IF(AND(C149&lt;&gt;"IPD",J149&lt;=48),"Yes","No")))</f>
        <v/>
      </c>
      <c r="Q149" s="24" t="str">
        <f aca="false">IF(B149="","",TEXT(B149,"yyyy-mm"))</f>
        <v/>
      </c>
      <c r="R149" s="34" t="str">
        <f aca="false">IF(AND(Q149='Monthly Summary'!$C$4,J149&lt;&gt;""),J149,"")</f>
        <v/>
      </c>
      <c r="S149" s="24" t="str">
        <f aca="false">IF(A149="","",IFERROR(MATCH(A149,Responses!$A$2:$A$1001,0),""))</f>
        <v/>
      </c>
    </row>
    <row r="150" customFormat="false" ht="15" hidden="false" customHeight="false" outlineLevel="0" collapsed="false">
      <c r="A150" s="27"/>
      <c r="B150" s="32" t="str">
        <f aca="false">IF($S150="","",INDEX(Responses!$B$2:$B$1001,$S150))</f>
        <v/>
      </c>
      <c r="C150" s="24" t="str">
        <f aca="false">IF($S150="","",INDEX(Responses!$E$2:$E$1001,$S150)&amp;"")</f>
        <v/>
      </c>
      <c r="D150" s="24" t="str">
        <f aca="false">IF($S150="","",INDEX(Responses!$G$2:$G$1001,$S150)&amp;"")</f>
        <v/>
      </c>
      <c r="E150" s="24" t="str">
        <f aca="false">IF($S150="","",INDEX(Responses!$J$2:$J$1001,$S150))</f>
        <v/>
      </c>
      <c r="F150" s="24" t="str">
        <f aca="false">IF($S150="","",MID(IF(AND(INDEX(Responses!$M$2:$M$1001,$S150)&lt;&gt;"",INDEX(Responses!$M$2:$M$1001,$S150)&lt;=2),", Booking/Admission","")&amp;IF(AND(INDEX(Responses!$N$2:$N$1001,$S150)&lt;&gt;"",INDEX(Responses!$N$2:$N$1001,$S150)&lt;=2),", Waiting time","")&amp;IF(AND(INDEX(Responses!$O$2:$O$1001,$S150)&lt;&gt;"",INDEX(Responses!$O$2:$O$1001,$S150)&lt;=2),", Doctor communication","")&amp;IF(AND(INDEX(Responses!$P$2:$P$1001,$S150)&lt;&gt;"",INDEX(Responses!$P$2:$P$1001,$S150)&lt;=2),", Time to ask questions","")&amp;IF(AND(INDEX(Responses!$Q$2:$Q$1001,$S150)&lt;&gt;"",INDEX(Responses!$Q$2:$Q$1001,$S150)&lt;=2),", Front desk and billing staff","")&amp;IF(AND(INDEX(Responses!$R$2:$R$1001,$S150)&lt;&gt;"",INDEX(Responses!$R$2:$R$1001,$S150)&lt;=2),", Billing clarity","")&amp;IF(AND(INDEX(Responses!$S$2:$S$1001,$S150)&lt;&gt;"",INDEX(Responses!$S$2:$S$1001,$S150)&lt;=2),", Cleanliness","")&amp;IF(AND(INDEX(Responses!$T$2:$T$1001,$S150)&lt;&gt;"",INDEX(Responses!$T$2:$T$1001,$S150)&lt;=2),", Nursing responsiveness","")&amp;IF(AND(INDEX(Responses!$U$2:$U$1001,$S150)&lt;&gt;"",INDEX(Responses!$U$2:$U$1001,$S150)&lt;=2),", Nursing courtesy","")&amp;IF(AND(INDEX(Responses!$V$2:$V$1001,$S150)&lt;&gt;"",INDEX(Responses!$V$2:$V$1001,$S150)&lt;=2),", Food","")&amp;IF(AND(INDEX(Responses!$W$2:$W$1001,$S150)&lt;&gt;"",INDEX(Responses!$W$2:$W$1001,$S150)&lt;=2),", Insurance/TPA","")&amp;IF(AND(INDEX(Responses!$X$2:$X$1001,$S150)&lt;&gt;"",INDEX(Responses!$X$2:$X$1001,$S150)&lt;=2),", Discharge process","")&amp;IF(AND(INDEX(Responses!$Y$2:$Y$1001,$S150)&lt;&gt;"",INDEX(Responses!$Y$2:$Y$1001,$S150)&lt;=2),", Discharge instructions",""),3,500))</f>
        <v/>
      </c>
      <c r="G150" s="24" t="str">
        <f aca="false">IF($S150="","",INDEX(Responses!$L$2:$L$1001,$S150)&amp;"")</f>
        <v/>
      </c>
      <c r="H150" s="27"/>
      <c r="I150" s="33"/>
      <c r="J150" s="34" t="str">
        <f aca="false">IF(OR(I150="",B150=""),"",ROUND((I150-B150)*24,1))</f>
        <v/>
      </c>
      <c r="K150" s="27"/>
      <c r="L150" s="27"/>
      <c r="M150" s="27"/>
      <c r="N150" s="35"/>
      <c r="O150" s="36" t="str">
        <f aca="false">IF(OR(N150="",B150=""),"",N150-B150)</f>
        <v/>
      </c>
      <c r="P150" s="24" t="str">
        <f aca="false">IF(J150="","",IF(AND(C150="IPD",J150&lt;=24),"Yes",IF(AND(C150&lt;&gt;"IPD",J150&lt;=48),"Yes","No")))</f>
        <v/>
      </c>
      <c r="Q150" s="24" t="str">
        <f aca="false">IF(B150="","",TEXT(B150,"yyyy-mm"))</f>
        <v/>
      </c>
      <c r="R150" s="34" t="str">
        <f aca="false">IF(AND(Q150='Monthly Summary'!$C$4,J150&lt;&gt;""),J150,"")</f>
        <v/>
      </c>
      <c r="S150" s="24" t="str">
        <f aca="false">IF(A150="","",IFERROR(MATCH(A150,Responses!$A$2:$A$1001,0),""))</f>
        <v/>
      </c>
    </row>
    <row r="151" customFormat="false" ht="15" hidden="false" customHeight="false" outlineLevel="0" collapsed="false">
      <c r="A151" s="27"/>
      <c r="B151" s="32" t="str">
        <f aca="false">IF($S151="","",INDEX(Responses!$B$2:$B$1001,$S151))</f>
        <v/>
      </c>
      <c r="C151" s="24" t="str">
        <f aca="false">IF($S151="","",INDEX(Responses!$E$2:$E$1001,$S151)&amp;"")</f>
        <v/>
      </c>
      <c r="D151" s="24" t="str">
        <f aca="false">IF($S151="","",INDEX(Responses!$G$2:$G$1001,$S151)&amp;"")</f>
        <v/>
      </c>
      <c r="E151" s="24" t="str">
        <f aca="false">IF($S151="","",INDEX(Responses!$J$2:$J$1001,$S151))</f>
        <v/>
      </c>
      <c r="F151" s="24" t="str">
        <f aca="false">IF($S151="","",MID(IF(AND(INDEX(Responses!$M$2:$M$1001,$S151)&lt;&gt;"",INDEX(Responses!$M$2:$M$1001,$S151)&lt;=2),", Booking/Admission","")&amp;IF(AND(INDEX(Responses!$N$2:$N$1001,$S151)&lt;&gt;"",INDEX(Responses!$N$2:$N$1001,$S151)&lt;=2),", Waiting time","")&amp;IF(AND(INDEX(Responses!$O$2:$O$1001,$S151)&lt;&gt;"",INDEX(Responses!$O$2:$O$1001,$S151)&lt;=2),", Doctor communication","")&amp;IF(AND(INDEX(Responses!$P$2:$P$1001,$S151)&lt;&gt;"",INDEX(Responses!$P$2:$P$1001,$S151)&lt;=2),", Time to ask questions","")&amp;IF(AND(INDEX(Responses!$Q$2:$Q$1001,$S151)&lt;&gt;"",INDEX(Responses!$Q$2:$Q$1001,$S151)&lt;=2),", Front desk and billing staff","")&amp;IF(AND(INDEX(Responses!$R$2:$R$1001,$S151)&lt;&gt;"",INDEX(Responses!$R$2:$R$1001,$S151)&lt;=2),", Billing clarity","")&amp;IF(AND(INDEX(Responses!$S$2:$S$1001,$S151)&lt;&gt;"",INDEX(Responses!$S$2:$S$1001,$S151)&lt;=2),", Cleanliness","")&amp;IF(AND(INDEX(Responses!$T$2:$T$1001,$S151)&lt;&gt;"",INDEX(Responses!$T$2:$T$1001,$S151)&lt;=2),", Nursing responsiveness","")&amp;IF(AND(INDEX(Responses!$U$2:$U$1001,$S151)&lt;&gt;"",INDEX(Responses!$U$2:$U$1001,$S151)&lt;=2),", Nursing courtesy","")&amp;IF(AND(INDEX(Responses!$V$2:$V$1001,$S151)&lt;&gt;"",INDEX(Responses!$V$2:$V$1001,$S151)&lt;=2),", Food","")&amp;IF(AND(INDEX(Responses!$W$2:$W$1001,$S151)&lt;&gt;"",INDEX(Responses!$W$2:$W$1001,$S151)&lt;=2),", Insurance/TPA","")&amp;IF(AND(INDEX(Responses!$X$2:$X$1001,$S151)&lt;&gt;"",INDEX(Responses!$X$2:$X$1001,$S151)&lt;=2),", Discharge process","")&amp;IF(AND(INDEX(Responses!$Y$2:$Y$1001,$S151)&lt;&gt;"",INDEX(Responses!$Y$2:$Y$1001,$S151)&lt;=2),", Discharge instructions",""),3,500))</f>
        <v/>
      </c>
      <c r="G151" s="24" t="str">
        <f aca="false">IF($S151="","",INDEX(Responses!$L$2:$L$1001,$S151)&amp;"")</f>
        <v/>
      </c>
      <c r="H151" s="27"/>
      <c r="I151" s="33"/>
      <c r="J151" s="34" t="str">
        <f aca="false">IF(OR(I151="",B151=""),"",ROUND((I151-B151)*24,1))</f>
        <v/>
      </c>
      <c r="K151" s="27"/>
      <c r="L151" s="27"/>
      <c r="M151" s="27"/>
      <c r="N151" s="35"/>
      <c r="O151" s="36" t="str">
        <f aca="false">IF(OR(N151="",B151=""),"",N151-B151)</f>
        <v/>
      </c>
      <c r="P151" s="24" t="str">
        <f aca="false">IF(J151="","",IF(AND(C151="IPD",J151&lt;=24),"Yes",IF(AND(C151&lt;&gt;"IPD",J151&lt;=48),"Yes","No")))</f>
        <v/>
      </c>
      <c r="Q151" s="24" t="str">
        <f aca="false">IF(B151="","",TEXT(B151,"yyyy-mm"))</f>
        <v/>
      </c>
      <c r="R151" s="34" t="str">
        <f aca="false">IF(AND(Q151='Monthly Summary'!$C$4,J151&lt;&gt;""),J151,"")</f>
        <v/>
      </c>
      <c r="S151" s="24" t="str">
        <f aca="false">IF(A151="","",IFERROR(MATCH(A151,Responses!$A$2:$A$1001,0),""))</f>
        <v/>
      </c>
    </row>
    <row r="152" customFormat="false" ht="15" hidden="false" customHeight="false" outlineLevel="0" collapsed="false">
      <c r="A152" s="27"/>
      <c r="B152" s="32" t="str">
        <f aca="false">IF($S152="","",INDEX(Responses!$B$2:$B$1001,$S152))</f>
        <v/>
      </c>
      <c r="C152" s="24" t="str">
        <f aca="false">IF($S152="","",INDEX(Responses!$E$2:$E$1001,$S152)&amp;"")</f>
        <v/>
      </c>
      <c r="D152" s="24" t="str">
        <f aca="false">IF($S152="","",INDEX(Responses!$G$2:$G$1001,$S152)&amp;"")</f>
        <v/>
      </c>
      <c r="E152" s="24" t="str">
        <f aca="false">IF($S152="","",INDEX(Responses!$J$2:$J$1001,$S152))</f>
        <v/>
      </c>
      <c r="F152" s="24" t="str">
        <f aca="false">IF($S152="","",MID(IF(AND(INDEX(Responses!$M$2:$M$1001,$S152)&lt;&gt;"",INDEX(Responses!$M$2:$M$1001,$S152)&lt;=2),", Booking/Admission","")&amp;IF(AND(INDEX(Responses!$N$2:$N$1001,$S152)&lt;&gt;"",INDEX(Responses!$N$2:$N$1001,$S152)&lt;=2),", Waiting time","")&amp;IF(AND(INDEX(Responses!$O$2:$O$1001,$S152)&lt;&gt;"",INDEX(Responses!$O$2:$O$1001,$S152)&lt;=2),", Doctor communication","")&amp;IF(AND(INDEX(Responses!$P$2:$P$1001,$S152)&lt;&gt;"",INDEX(Responses!$P$2:$P$1001,$S152)&lt;=2),", Time to ask questions","")&amp;IF(AND(INDEX(Responses!$Q$2:$Q$1001,$S152)&lt;&gt;"",INDEX(Responses!$Q$2:$Q$1001,$S152)&lt;=2),", Front desk and billing staff","")&amp;IF(AND(INDEX(Responses!$R$2:$R$1001,$S152)&lt;&gt;"",INDEX(Responses!$R$2:$R$1001,$S152)&lt;=2),", Billing clarity","")&amp;IF(AND(INDEX(Responses!$S$2:$S$1001,$S152)&lt;&gt;"",INDEX(Responses!$S$2:$S$1001,$S152)&lt;=2),", Cleanliness","")&amp;IF(AND(INDEX(Responses!$T$2:$T$1001,$S152)&lt;&gt;"",INDEX(Responses!$T$2:$T$1001,$S152)&lt;=2),", Nursing responsiveness","")&amp;IF(AND(INDEX(Responses!$U$2:$U$1001,$S152)&lt;&gt;"",INDEX(Responses!$U$2:$U$1001,$S152)&lt;=2),", Nursing courtesy","")&amp;IF(AND(INDEX(Responses!$V$2:$V$1001,$S152)&lt;&gt;"",INDEX(Responses!$V$2:$V$1001,$S152)&lt;=2),", Food","")&amp;IF(AND(INDEX(Responses!$W$2:$W$1001,$S152)&lt;&gt;"",INDEX(Responses!$W$2:$W$1001,$S152)&lt;=2),", Insurance/TPA","")&amp;IF(AND(INDEX(Responses!$X$2:$X$1001,$S152)&lt;&gt;"",INDEX(Responses!$X$2:$X$1001,$S152)&lt;=2),", Discharge process","")&amp;IF(AND(INDEX(Responses!$Y$2:$Y$1001,$S152)&lt;&gt;"",INDEX(Responses!$Y$2:$Y$1001,$S152)&lt;=2),", Discharge instructions",""),3,500))</f>
        <v/>
      </c>
      <c r="G152" s="24" t="str">
        <f aca="false">IF($S152="","",INDEX(Responses!$L$2:$L$1001,$S152)&amp;"")</f>
        <v/>
      </c>
      <c r="H152" s="27"/>
      <c r="I152" s="33"/>
      <c r="J152" s="34" t="str">
        <f aca="false">IF(OR(I152="",B152=""),"",ROUND((I152-B152)*24,1))</f>
        <v/>
      </c>
      <c r="K152" s="27"/>
      <c r="L152" s="27"/>
      <c r="M152" s="27"/>
      <c r="N152" s="35"/>
      <c r="O152" s="36" t="str">
        <f aca="false">IF(OR(N152="",B152=""),"",N152-B152)</f>
        <v/>
      </c>
      <c r="P152" s="24" t="str">
        <f aca="false">IF(J152="","",IF(AND(C152="IPD",J152&lt;=24),"Yes",IF(AND(C152&lt;&gt;"IPD",J152&lt;=48),"Yes","No")))</f>
        <v/>
      </c>
      <c r="Q152" s="24" t="str">
        <f aca="false">IF(B152="","",TEXT(B152,"yyyy-mm"))</f>
        <v/>
      </c>
      <c r="R152" s="34" t="str">
        <f aca="false">IF(AND(Q152='Monthly Summary'!$C$4,J152&lt;&gt;""),J152,"")</f>
        <v/>
      </c>
      <c r="S152" s="24" t="str">
        <f aca="false">IF(A152="","",IFERROR(MATCH(A152,Responses!$A$2:$A$1001,0),""))</f>
        <v/>
      </c>
    </row>
    <row r="153" customFormat="false" ht="15" hidden="false" customHeight="false" outlineLevel="0" collapsed="false">
      <c r="A153" s="27"/>
      <c r="B153" s="32" t="str">
        <f aca="false">IF($S153="","",INDEX(Responses!$B$2:$B$1001,$S153))</f>
        <v/>
      </c>
      <c r="C153" s="24" t="str">
        <f aca="false">IF($S153="","",INDEX(Responses!$E$2:$E$1001,$S153)&amp;"")</f>
        <v/>
      </c>
      <c r="D153" s="24" t="str">
        <f aca="false">IF($S153="","",INDEX(Responses!$G$2:$G$1001,$S153)&amp;"")</f>
        <v/>
      </c>
      <c r="E153" s="24" t="str">
        <f aca="false">IF($S153="","",INDEX(Responses!$J$2:$J$1001,$S153))</f>
        <v/>
      </c>
      <c r="F153" s="24" t="str">
        <f aca="false">IF($S153="","",MID(IF(AND(INDEX(Responses!$M$2:$M$1001,$S153)&lt;&gt;"",INDEX(Responses!$M$2:$M$1001,$S153)&lt;=2),", Booking/Admission","")&amp;IF(AND(INDEX(Responses!$N$2:$N$1001,$S153)&lt;&gt;"",INDEX(Responses!$N$2:$N$1001,$S153)&lt;=2),", Waiting time","")&amp;IF(AND(INDEX(Responses!$O$2:$O$1001,$S153)&lt;&gt;"",INDEX(Responses!$O$2:$O$1001,$S153)&lt;=2),", Doctor communication","")&amp;IF(AND(INDEX(Responses!$P$2:$P$1001,$S153)&lt;&gt;"",INDEX(Responses!$P$2:$P$1001,$S153)&lt;=2),", Time to ask questions","")&amp;IF(AND(INDEX(Responses!$Q$2:$Q$1001,$S153)&lt;&gt;"",INDEX(Responses!$Q$2:$Q$1001,$S153)&lt;=2),", Front desk and billing staff","")&amp;IF(AND(INDEX(Responses!$R$2:$R$1001,$S153)&lt;&gt;"",INDEX(Responses!$R$2:$R$1001,$S153)&lt;=2),", Billing clarity","")&amp;IF(AND(INDEX(Responses!$S$2:$S$1001,$S153)&lt;&gt;"",INDEX(Responses!$S$2:$S$1001,$S153)&lt;=2),", Cleanliness","")&amp;IF(AND(INDEX(Responses!$T$2:$T$1001,$S153)&lt;&gt;"",INDEX(Responses!$T$2:$T$1001,$S153)&lt;=2),", Nursing responsiveness","")&amp;IF(AND(INDEX(Responses!$U$2:$U$1001,$S153)&lt;&gt;"",INDEX(Responses!$U$2:$U$1001,$S153)&lt;=2),", Nursing courtesy","")&amp;IF(AND(INDEX(Responses!$V$2:$V$1001,$S153)&lt;&gt;"",INDEX(Responses!$V$2:$V$1001,$S153)&lt;=2),", Food","")&amp;IF(AND(INDEX(Responses!$W$2:$W$1001,$S153)&lt;&gt;"",INDEX(Responses!$W$2:$W$1001,$S153)&lt;=2),", Insurance/TPA","")&amp;IF(AND(INDEX(Responses!$X$2:$X$1001,$S153)&lt;&gt;"",INDEX(Responses!$X$2:$X$1001,$S153)&lt;=2),", Discharge process","")&amp;IF(AND(INDEX(Responses!$Y$2:$Y$1001,$S153)&lt;&gt;"",INDEX(Responses!$Y$2:$Y$1001,$S153)&lt;=2),", Discharge instructions",""),3,500))</f>
        <v/>
      </c>
      <c r="G153" s="24" t="str">
        <f aca="false">IF($S153="","",INDEX(Responses!$L$2:$L$1001,$S153)&amp;"")</f>
        <v/>
      </c>
      <c r="H153" s="27"/>
      <c r="I153" s="33"/>
      <c r="J153" s="34" t="str">
        <f aca="false">IF(OR(I153="",B153=""),"",ROUND((I153-B153)*24,1))</f>
        <v/>
      </c>
      <c r="K153" s="27"/>
      <c r="L153" s="27"/>
      <c r="M153" s="27"/>
      <c r="N153" s="35"/>
      <c r="O153" s="36" t="str">
        <f aca="false">IF(OR(N153="",B153=""),"",N153-B153)</f>
        <v/>
      </c>
      <c r="P153" s="24" t="str">
        <f aca="false">IF(J153="","",IF(AND(C153="IPD",J153&lt;=24),"Yes",IF(AND(C153&lt;&gt;"IPD",J153&lt;=48),"Yes","No")))</f>
        <v/>
      </c>
      <c r="Q153" s="24" t="str">
        <f aca="false">IF(B153="","",TEXT(B153,"yyyy-mm"))</f>
        <v/>
      </c>
      <c r="R153" s="34" t="str">
        <f aca="false">IF(AND(Q153='Monthly Summary'!$C$4,J153&lt;&gt;""),J153,"")</f>
        <v/>
      </c>
      <c r="S153" s="24" t="str">
        <f aca="false">IF(A153="","",IFERROR(MATCH(A153,Responses!$A$2:$A$1001,0),""))</f>
        <v/>
      </c>
    </row>
    <row r="154" customFormat="false" ht="15" hidden="false" customHeight="false" outlineLevel="0" collapsed="false">
      <c r="A154" s="27"/>
      <c r="B154" s="32" t="str">
        <f aca="false">IF($S154="","",INDEX(Responses!$B$2:$B$1001,$S154))</f>
        <v/>
      </c>
      <c r="C154" s="24" t="str">
        <f aca="false">IF($S154="","",INDEX(Responses!$E$2:$E$1001,$S154)&amp;"")</f>
        <v/>
      </c>
      <c r="D154" s="24" t="str">
        <f aca="false">IF($S154="","",INDEX(Responses!$G$2:$G$1001,$S154)&amp;"")</f>
        <v/>
      </c>
      <c r="E154" s="24" t="str">
        <f aca="false">IF($S154="","",INDEX(Responses!$J$2:$J$1001,$S154))</f>
        <v/>
      </c>
      <c r="F154" s="24" t="str">
        <f aca="false">IF($S154="","",MID(IF(AND(INDEX(Responses!$M$2:$M$1001,$S154)&lt;&gt;"",INDEX(Responses!$M$2:$M$1001,$S154)&lt;=2),", Booking/Admission","")&amp;IF(AND(INDEX(Responses!$N$2:$N$1001,$S154)&lt;&gt;"",INDEX(Responses!$N$2:$N$1001,$S154)&lt;=2),", Waiting time","")&amp;IF(AND(INDEX(Responses!$O$2:$O$1001,$S154)&lt;&gt;"",INDEX(Responses!$O$2:$O$1001,$S154)&lt;=2),", Doctor communication","")&amp;IF(AND(INDEX(Responses!$P$2:$P$1001,$S154)&lt;&gt;"",INDEX(Responses!$P$2:$P$1001,$S154)&lt;=2),", Time to ask questions","")&amp;IF(AND(INDEX(Responses!$Q$2:$Q$1001,$S154)&lt;&gt;"",INDEX(Responses!$Q$2:$Q$1001,$S154)&lt;=2),", Front desk and billing staff","")&amp;IF(AND(INDEX(Responses!$R$2:$R$1001,$S154)&lt;&gt;"",INDEX(Responses!$R$2:$R$1001,$S154)&lt;=2),", Billing clarity","")&amp;IF(AND(INDEX(Responses!$S$2:$S$1001,$S154)&lt;&gt;"",INDEX(Responses!$S$2:$S$1001,$S154)&lt;=2),", Cleanliness","")&amp;IF(AND(INDEX(Responses!$T$2:$T$1001,$S154)&lt;&gt;"",INDEX(Responses!$T$2:$T$1001,$S154)&lt;=2),", Nursing responsiveness","")&amp;IF(AND(INDEX(Responses!$U$2:$U$1001,$S154)&lt;&gt;"",INDEX(Responses!$U$2:$U$1001,$S154)&lt;=2),", Nursing courtesy","")&amp;IF(AND(INDEX(Responses!$V$2:$V$1001,$S154)&lt;&gt;"",INDEX(Responses!$V$2:$V$1001,$S154)&lt;=2),", Food","")&amp;IF(AND(INDEX(Responses!$W$2:$W$1001,$S154)&lt;&gt;"",INDEX(Responses!$W$2:$W$1001,$S154)&lt;=2),", Insurance/TPA","")&amp;IF(AND(INDEX(Responses!$X$2:$X$1001,$S154)&lt;&gt;"",INDEX(Responses!$X$2:$X$1001,$S154)&lt;=2),", Discharge process","")&amp;IF(AND(INDEX(Responses!$Y$2:$Y$1001,$S154)&lt;&gt;"",INDEX(Responses!$Y$2:$Y$1001,$S154)&lt;=2),", Discharge instructions",""),3,500))</f>
        <v/>
      </c>
      <c r="G154" s="24" t="str">
        <f aca="false">IF($S154="","",INDEX(Responses!$L$2:$L$1001,$S154)&amp;"")</f>
        <v/>
      </c>
      <c r="H154" s="27"/>
      <c r="I154" s="33"/>
      <c r="J154" s="34" t="str">
        <f aca="false">IF(OR(I154="",B154=""),"",ROUND((I154-B154)*24,1))</f>
        <v/>
      </c>
      <c r="K154" s="27"/>
      <c r="L154" s="27"/>
      <c r="M154" s="27"/>
      <c r="N154" s="35"/>
      <c r="O154" s="36" t="str">
        <f aca="false">IF(OR(N154="",B154=""),"",N154-B154)</f>
        <v/>
      </c>
      <c r="P154" s="24" t="str">
        <f aca="false">IF(J154="","",IF(AND(C154="IPD",J154&lt;=24),"Yes",IF(AND(C154&lt;&gt;"IPD",J154&lt;=48),"Yes","No")))</f>
        <v/>
      </c>
      <c r="Q154" s="24" t="str">
        <f aca="false">IF(B154="","",TEXT(B154,"yyyy-mm"))</f>
        <v/>
      </c>
      <c r="R154" s="34" t="str">
        <f aca="false">IF(AND(Q154='Monthly Summary'!$C$4,J154&lt;&gt;""),J154,"")</f>
        <v/>
      </c>
      <c r="S154" s="24" t="str">
        <f aca="false">IF(A154="","",IFERROR(MATCH(A154,Responses!$A$2:$A$1001,0),""))</f>
        <v/>
      </c>
    </row>
    <row r="155" customFormat="false" ht="15" hidden="false" customHeight="false" outlineLevel="0" collapsed="false">
      <c r="A155" s="27"/>
      <c r="B155" s="32" t="str">
        <f aca="false">IF($S155="","",INDEX(Responses!$B$2:$B$1001,$S155))</f>
        <v/>
      </c>
      <c r="C155" s="24" t="str">
        <f aca="false">IF($S155="","",INDEX(Responses!$E$2:$E$1001,$S155)&amp;"")</f>
        <v/>
      </c>
      <c r="D155" s="24" t="str">
        <f aca="false">IF($S155="","",INDEX(Responses!$G$2:$G$1001,$S155)&amp;"")</f>
        <v/>
      </c>
      <c r="E155" s="24" t="str">
        <f aca="false">IF($S155="","",INDEX(Responses!$J$2:$J$1001,$S155))</f>
        <v/>
      </c>
      <c r="F155" s="24" t="str">
        <f aca="false">IF($S155="","",MID(IF(AND(INDEX(Responses!$M$2:$M$1001,$S155)&lt;&gt;"",INDEX(Responses!$M$2:$M$1001,$S155)&lt;=2),", Booking/Admission","")&amp;IF(AND(INDEX(Responses!$N$2:$N$1001,$S155)&lt;&gt;"",INDEX(Responses!$N$2:$N$1001,$S155)&lt;=2),", Waiting time","")&amp;IF(AND(INDEX(Responses!$O$2:$O$1001,$S155)&lt;&gt;"",INDEX(Responses!$O$2:$O$1001,$S155)&lt;=2),", Doctor communication","")&amp;IF(AND(INDEX(Responses!$P$2:$P$1001,$S155)&lt;&gt;"",INDEX(Responses!$P$2:$P$1001,$S155)&lt;=2),", Time to ask questions","")&amp;IF(AND(INDEX(Responses!$Q$2:$Q$1001,$S155)&lt;&gt;"",INDEX(Responses!$Q$2:$Q$1001,$S155)&lt;=2),", Front desk and billing staff","")&amp;IF(AND(INDEX(Responses!$R$2:$R$1001,$S155)&lt;&gt;"",INDEX(Responses!$R$2:$R$1001,$S155)&lt;=2),", Billing clarity","")&amp;IF(AND(INDEX(Responses!$S$2:$S$1001,$S155)&lt;&gt;"",INDEX(Responses!$S$2:$S$1001,$S155)&lt;=2),", Cleanliness","")&amp;IF(AND(INDEX(Responses!$T$2:$T$1001,$S155)&lt;&gt;"",INDEX(Responses!$T$2:$T$1001,$S155)&lt;=2),", Nursing responsiveness","")&amp;IF(AND(INDEX(Responses!$U$2:$U$1001,$S155)&lt;&gt;"",INDEX(Responses!$U$2:$U$1001,$S155)&lt;=2),", Nursing courtesy","")&amp;IF(AND(INDEX(Responses!$V$2:$V$1001,$S155)&lt;&gt;"",INDEX(Responses!$V$2:$V$1001,$S155)&lt;=2),", Food","")&amp;IF(AND(INDEX(Responses!$W$2:$W$1001,$S155)&lt;&gt;"",INDEX(Responses!$W$2:$W$1001,$S155)&lt;=2),", Insurance/TPA","")&amp;IF(AND(INDEX(Responses!$X$2:$X$1001,$S155)&lt;&gt;"",INDEX(Responses!$X$2:$X$1001,$S155)&lt;=2),", Discharge process","")&amp;IF(AND(INDEX(Responses!$Y$2:$Y$1001,$S155)&lt;&gt;"",INDEX(Responses!$Y$2:$Y$1001,$S155)&lt;=2),", Discharge instructions",""),3,500))</f>
        <v/>
      </c>
      <c r="G155" s="24" t="str">
        <f aca="false">IF($S155="","",INDEX(Responses!$L$2:$L$1001,$S155)&amp;"")</f>
        <v/>
      </c>
      <c r="H155" s="27"/>
      <c r="I155" s="33"/>
      <c r="J155" s="34" t="str">
        <f aca="false">IF(OR(I155="",B155=""),"",ROUND((I155-B155)*24,1))</f>
        <v/>
      </c>
      <c r="K155" s="27"/>
      <c r="L155" s="27"/>
      <c r="M155" s="27"/>
      <c r="N155" s="35"/>
      <c r="O155" s="36" t="str">
        <f aca="false">IF(OR(N155="",B155=""),"",N155-B155)</f>
        <v/>
      </c>
      <c r="P155" s="24" t="str">
        <f aca="false">IF(J155="","",IF(AND(C155="IPD",J155&lt;=24),"Yes",IF(AND(C155&lt;&gt;"IPD",J155&lt;=48),"Yes","No")))</f>
        <v/>
      </c>
      <c r="Q155" s="24" t="str">
        <f aca="false">IF(B155="","",TEXT(B155,"yyyy-mm"))</f>
        <v/>
      </c>
      <c r="R155" s="34" t="str">
        <f aca="false">IF(AND(Q155='Monthly Summary'!$C$4,J155&lt;&gt;""),J155,"")</f>
        <v/>
      </c>
      <c r="S155" s="24" t="str">
        <f aca="false">IF(A155="","",IFERROR(MATCH(A155,Responses!$A$2:$A$1001,0),""))</f>
        <v/>
      </c>
    </row>
    <row r="156" customFormat="false" ht="15" hidden="false" customHeight="false" outlineLevel="0" collapsed="false">
      <c r="A156" s="27"/>
      <c r="B156" s="32" t="str">
        <f aca="false">IF($S156="","",INDEX(Responses!$B$2:$B$1001,$S156))</f>
        <v/>
      </c>
      <c r="C156" s="24" t="str">
        <f aca="false">IF($S156="","",INDEX(Responses!$E$2:$E$1001,$S156)&amp;"")</f>
        <v/>
      </c>
      <c r="D156" s="24" t="str">
        <f aca="false">IF($S156="","",INDEX(Responses!$G$2:$G$1001,$S156)&amp;"")</f>
        <v/>
      </c>
      <c r="E156" s="24" t="str">
        <f aca="false">IF($S156="","",INDEX(Responses!$J$2:$J$1001,$S156))</f>
        <v/>
      </c>
      <c r="F156" s="24" t="str">
        <f aca="false">IF($S156="","",MID(IF(AND(INDEX(Responses!$M$2:$M$1001,$S156)&lt;&gt;"",INDEX(Responses!$M$2:$M$1001,$S156)&lt;=2),", Booking/Admission","")&amp;IF(AND(INDEX(Responses!$N$2:$N$1001,$S156)&lt;&gt;"",INDEX(Responses!$N$2:$N$1001,$S156)&lt;=2),", Waiting time","")&amp;IF(AND(INDEX(Responses!$O$2:$O$1001,$S156)&lt;&gt;"",INDEX(Responses!$O$2:$O$1001,$S156)&lt;=2),", Doctor communication","")&amp;IF(AND(INDEX(Responses!$P$2:$P$1001,$S156)&lt;&gt;"",INDEX(Responses!$P$2:$P$1001,$S156)&lt;=2),", Time to ask questions","")&amp;IF(AND(INDEX(Responses!$Q$2:$Q$1001,$S156)&lt;&gt;"",INDEX(Responses!$Q$2:$Q$1001,$S156)&lt;=2),", Front desk and billing staff","")&amp;IF(AND(INDEX(Responses!$R$2:$R$1001,$S156)&lt;&gt;"",INDEX(Responses!$R$2:$R$1001,$S156)&lt;=2),", Billing clarity","")&amp;IF(AND(INDEX(Responses!$S$2:$S$1001,$S156)&lt;&gt;"",INDEX(Responses!$S$2:$S$1001,$S156)&lt;=2),", Cleanliness","")&amp;IF(AND(INDEX(Responses!$T$2:$T$1001,$S156)&lt;&gt;"",INDEX(Responses!$T$2:$T$1001,$S156)&lt;=2),", Nursing responsiveness","")&amp;IF(AND(INDEX(Responses!$U$2:$U$1001,$S156)&lt;&gt;"",INDEX(Responses!$U$2:$U$1001,$S156)&lt;=2),", Nursing courtesy","")&amp;IF(AND(INDEX(Responses!$V$2:$V$1001,$S156)&lt;&gt;"",INDEX(Responses!$V$2:$V$1001,$S156)&lt;=2),", Food","")&amp;IF(AND(INDEX(Responses!$W$2:$W$1001,$S156)&lt;&gt;"",INDEX(Responses!$W$2:$W$1001,$S156)&lt;=2),", Insurance/TPA","")&amp;IF(AND(INDEX(Responses!$X$2:$X$1001,$S156)&lt;&gt;"",INDEX(Responses!$X$2:$X$1001,$S156)&lt;=2),", Discharge process","")&amp;IF(AND(INDEX(Responses!$Y$2:$Y$1001,$S156)&lt;&gt;"",INDEX(Responses!$Y$2:$Y$1001,$S156)&lt;=2),", Discharge instructions",""),3,500))</f>
        <v/>
      </c>
      <c r="G156" s="24" t="str">
        <f aca="false">IF($S156="","",INDEX(Responses!$L$2:$L$1001,$S156)&amp;"")</f>
        <v/>
      </c>
      <c r="H156" s="27"/>
      <c r="I156" s="33"/>
      <c r="J156" s="34" t="str">
        <f aca="false">IF(OR(I156="",B156=""),"",ROUND((I156-B156)*24,1))</f>
        <v/>
      </c>
      <c r="K156" s="27"/>
      <c r="L156" s="27"/>
      <c r="M156" s="27"/>
      <c r="N156" s="35"/>
      <c r="O156" s="36" t="str">
        <f aca="false">IF(OR(N156="",B156=""),"",N156-B156)</f>
        <v/>
      </c>
      <c r="P156" s="24" t="str">
        <f aca="false">IF(J156="","",IF(AND(C156="IPD",J156&lt;=24),"Yes",IF(AND(C156&lt;&gt;"IPD",J156&lt;=48),"Yes","No")))</f>
        <v/>
      </c>
      <c r="Q156" s="24" t="str">
        <f aca="false">IF(B156="","",TEXT(B156,"yyyy-mm"))</f>
        <v/>
      </c>
      <c r="R156" s="34" t="str">
        <f aca="false">IF(AND(Q156='Monthly Summary'!$C$4,J156&lt;&gt;""),J156,"")</f>
        <v/>
      </c>
      <c r="S156" s="24" t="str">
        <f aca="false">IF(A156="","",IFERROR(MATCH(A156,Responses!$A$2:$A$1001,0),""))</f>
        <v/>
      </c>
    </row>
    <row r="157" customFormat="false" ht="15" hidden="false" customHeight="false" outlineLevel="0" collapsed="false">
      <c r="A157" s="27"/>
      <c r="B157" s="32" t="str">
        <f aca="false">IF($S157="","",INDEX(Responses!$B$2:$B$1001,$S157))</f>
        <v/>
      </c>
      <c r="C157" s="24" t="str">
        <f aca="false">IF($S157="","",INDEX(Responses!$E$2:$E$1001,$S157)&amp;"")</f>
        <v/>
      </c>
      <c r="D157" s="24" t="str">
        <f aca="false">IF($S157="","",INDEX(Responses!$G$2:$G$1001,$S157)&amp;"")</f>
        <v/>
      </c>
      <c r="E157" s="24" t="str">
        <f aca="false">IF($S157="","",INDEX(Responses!$J$2:$J$1001,$S157))</f>
        <v/>
      </c>
      <c r="F157" s="24" t="str">
        <f aca="false">IF($S157="","",MID(IF(AND(INDEX(Responses!$M$2:$M$1001,$S157)&lt;&gt;"",INDEX(Responses!$M$2:$M$1001,$S157)&lt;=2),", Booking/Admission","")&amp;IF(AND(INDEX(Responses!$N$2:$N$1001,$S157)&lt;&gt;"",INDEX(Responses!$N$2:$N$1001,$S157)&lt;=2),", Waiting time","")&amp;IF(AND(INDEX(Responses!$O$2:$O$1001,$S157)&lt;&gt;"",INDEX(Responses!$O$2:$O$1001,$S157)&lt;=2),", Doctor communication","")&amp;IF(AND(INDEX(Responses!$P$2:$P$1001,$S157)&lt;&gt;"",INDEX(Responses!$P$2:$P$1001,$S157)&lt;=2),", Time to ask questions","")&amp;IF(AND(INDEX(Responses!$Q$2:$Q$1001,$S157)&lt;&gt;"",INDEX(Responses!$Q$2:$Q$1001,$S157)&lt;=2),", Front desk and billing staff","")&amp;IF(AND(INDEX(Responses!$R$2:$R$1001,$S157)&lt;&gt;"",INDEX(Responses!$R$2:$R$1001,$S157)&lt;=2),", Billing clarity","")&amp;IF(AND(INDEX(Responses!$S$2:$S$1001,$S157)&lt;&gt;"",INDEX(Responses!$S$2:$S$1001,$S157)&lt;=2),", Cleanliness","")&amp;IF(AND(INDEX(Responses!$T$2:$T$1001,$S157)&lt;&gt;"",INDEX(Responses!$T$2:$T$1001,$S157)&lt;=2),", Nursing responsiveness","")&amp;IF(AND(INDEX(Responses!$U$2:$U$1001,$S157)&lt;&gt;"",INDEX(Responses!$U$2:$U$1001,$S157)&lt;=2),", Nursing courtesy","")&amp;IF(AND(INDEX(Responses!$V$2:$V$1001,$S157)&lt;&gt;"",INDEX(Responses!$V$2:$V$1001,$S157)&lt;=2),", Food","")&amp;IF(AND(INDEX(Responses!$W$2:$W$1001,$S157)&lt;&gt;"",INDEX(Responses!$W$2:$W$1001,$S157)&lt;=2),", Insurance/TPA","")&amp;IF(AND(INDEX(Responses!$X$2:$X$1001,$S157)&lt;&gt;"",INDEX(Responses!$X$2:$X$1001,$S157)&lt;=2),", Discharge process","")&amp;IF(AND(INDEX(Responses!$Y$2:$Y$1001,$S157)&lt;&gt;"",INDEX(Responses!$Y$2:$Y$1001,$S157)&lt;=2),", Discharge instructions",""),3,500))</f>
        <v/>
      </c>
      <c r="G157" s="24" t="str">
        <f aca="false">IF($S157="","",INDEX(Responses!$L$2:$L$1001,$S157)&amp;"")</f>
        <v/>
      </c>
      <c r="H157" s="27"/>
      <c r="I157" s="33"/>
      <c r="J157" s="34" t="str">
        <f aca="false">IF(OR(I157="",B157=""),"",ROUND((I157-B157)*24,1))</f>
        <v/>
      </c>
      <c r="K157" s="27"/>
      <c r="L157" s="27"/>
      <c r="M157" s="27"/>
      <c r="N157" s="35"/>
      <c r="O157" s="36" t="str">
        <f aca="false">IF(OR(N157="",B157=""),"",N157-B157)</f>
        <v/>
      </c>
      <c r="P157" s="24" t="str">
        <f aca="false">IF(J157="","",IF(AND(C157="IPD",J157&lt;=24),"Yes",IF(AND(C157&lt;&gt;"IPD",J157&lt;=48),"Yes","No")))</f>
        <v/>
      </c>
      <c r="Q157" s="24" t="str">
        <f aca="false">IF(B157="","",TEXT(B157,"yyyy-mm"))</f>
        <v/>
      </c>
      <c r="R157" s="34" t="str">
        <f aca="false">IF(AND(Q157='Monthly Summary'!$C$4,J157&lt;&gt;""),J157,"")</f>
        <v/>
      </c>
      <c r="S157" s="24" t="str">
        <f aca="false">IF(A157="","",IFERROR(MATCH(A157,Responses!$A$2:$A$1001,0),""))</f>
        <v/>
      </c>
    </row>
    <row r="158" customFormat="false" ht="15" hidden="false" customHeight="false" outlineLevel="0" collapsed="false">
      <c r="A158" s="27"/>
      <c r="B158" s="32" t="str">
        <f aca="false">IF($S158="","",INDEX(Responses!$B$2:$B$1001,$S158))</f>
        <v/>
      </c>
      <c r="C158" s="24" t="str">
        <f aca="false">IF($S158="","",INDEX(Responses!$E$2:$E$1001,$S158)&amp;"")</f>
        <v/>
      </c>
      <c r="D158" s="24" t="str">
        <f aca="false">IF($S158="","",INDEX(Responses!$G$2:$G$1001,$S158)&amp;"")</f>
        <v/>
      </c>
      <c r="E158" s="24" t="str">
        <f aca="false">IF($S158="","",INDEX(Responses!$J$2:$J$1001,$S158))</f>
        <v/>
      </c>
      <c r="F158" s="24" t="str">
        <f aca="false">IF($S158="","",MID(IF(AND(INDEX(Responses!$M$2:$M$1001,$S158)&lt;&gt;"",INDEX(Responses!$M$2:$M$1001,$S158)&lt;=2),", Booking/Admission","")&amp;IF(AND(INDEX(Responses!$N$2:$N$1001,$S158)&lt;&gt;"",INDEX(Responses!$N$2:$N$1001,$S158)&lt;=2),", Waiting time","")&amp;IF(AND(INDEX(Responses!$O$2:$O$1001,$S158)&lt;&gt;"",INDEX(Responses!$O$2:$O$1001,$S158)&lt;=2),", Doctor communication","")&amp;IF(AND(INDEX(Responses!$P$2:$P$1001,$S158)&lt;&gt;"",INDEX(Responses!$P$2:$P$1001,$S158)&lt;=2),", Time to ask questions","")&amp;IF(AND(INDEX(Responses!$Q$2:$Q$1001,$S158)&lt;&gt;"",INDEX(Responses!$Q$2:$Q$1001,$S158)&lt;=2),", Front desk and billing staff","")&amp;IF(AND(INDEX(Responses!$R$2:$R$1001,$S158)&lt;&gt;"",INDEX(Responses!$R$2:$R$1001,$S158)&lt;=2),", Billing clarity","")&amp;IF(AND(INDEX(Responses!$S$2:$S$1001,$S158)&lt;&gt;"",INDEX(Responses!$S$2:$S$1001,$S158)&lt;=2),", Cleanliness","")&amp;IF(AND(INDEX(Responses!$T$2:$T$1001,$S158)&lt;&gt;"",INDEX(Responses!$T$2:$T$1001,$S158)&lt;=2),", Nursing responsiveness","")&amp;IF(AND(INDEX(Responses!$U$2:$U$1001,$S158)&lt;&gt;"",INDEX(Responses!$U$2:$U$1001,$S158)&lt;=2),", Nursing courtesy","")&amp;IF(AND(INDEX(Responses!$V$2:$V$1001,$S158)&lt;&gt;"",INDEX(Responses!$V$2:$V$1001,$S158)&lt;=2),", Food","")&amp;IF(AND(INDEX(Responses!$W$2:$W$1001,$S158)&lt;&gt;"",INDEX(Responses!$W$2:$W$1001,$S158)&lt;=2),", Insurance/TPA","")&amp;IF(AND(INDEX(Responses!$X$2:$X$1001,$S158)&lt;&gt;"",INDEX(Responses!$X$2:$X$1001,$S158)&lt;=2),", Discharge process","")&amp;IF(AND(INDEX(Responses!$Y$2:$Y$1001,$S158)&lt;&gt;"",INDEX(Responses!$Y$2:$Y$1001,$S158)&lt;=2),", Discharge instructions",""),3,500))</f>
        <v/>
      </c>
      <c r="G158" s="24" t="str">
        <f aca="false">IF($S158="","",INDEX(Responses!$L$2:$L$1001,$S158)&amp;"")</f>
        <v/>
      </c>
      <c r="H158" s="27"/>
      <c r="I158" s="33"/>
      <c r="J158" s="34" t="str">
        <f aca="false">IF(OR(I158="",B158=""),"",ROUND((I158-B158)*24,1))</f>
        <v/>
      </c>
      <c r="K158" s="27"/>
      <c r="L158" s="27"/>
      <c r="M158" s="27"/>
      <c r="N158" s="35"/>
      <c r="O158" s="36" t="str">
        <f aca="false">IF(OR(N158="",B158=""),"",N158-B158)</f>
        <v/>
      </c>
      <c r="P158" s="24" t="str">
        <f aca="false">IF(J158="","",IF(AND(C158="IPD",J158&lt;=24),"Yes",IF(AND(C158&lt;&gt;"IPD",J158&lt;=48),"Yes","No")))</f>
        <v/>
      </c>
      <c r="Q158" s="24" t="str">
        <f aca="false">IF(B158="","",TEXT(B158,"yyyy-mm"))</f>
        <v/>
      </c>
      <c r="R158" s="34" t="str">
        <f aca="false">IF(AND(Q158='Monthly Summary'!$C$4,J158&lt;&gt;""),J158,"")</f>
        <v/>
      </c>
      <c r="S158" s="24" t="str">
        <f aca="false">IF(A158="","",IFERROR(MATCH(A158,Responses!$A$2:$A$1001,0),""))</f>
        <v/>
      </c>
    </row>
    <row r="159" customFormat="false" ht="15" hidden="false" customHeight="false" outlineLevel="0" collapsed="false">
      <c r="A159" s="27"/>
      <c r="B159" s="32" t="str">
        <f aca="false">IF($S159="","",INDEX(Responses!$B$2:$B$1001,$S159))</f>
        <v/>
      </c>
      <c r="C159" s="24" t="str">
        <f aca="false">IF($S159="","",INDEX(Responses!$E$2:$E$1001,$S159)&amp;"")</f>
        <v/>
      </c>
      <c r="D159" s="24" t="str">
        <f aca="false">IF($S159="","",INDEX(Responses!$G$2:$G$1001,$S159)&amp;"")</f>
        <v/>
      </c>
      <c r="E159" s="24" t="str">
        <f aca="false">IF($S159="","",INDEX(Responses!$J$2:$J$1001,$S159))</f>
        <v/>
      </c>
      <c r="F159" s="24" t="str">
        <f aca="false">IF($S159="","",MID(IF(AND(INDEX(Responses!$M$2:$M$1001,$S159)&lt;&gt;"",INDEX(Responses!$M$2:$M$1001,$S159)&lt;=2),", Booking/Admission","")&amp;IF(AND(INDEX(Responses!$N$2:$N$1001,$S159)&lt;&gt;"",INDEX(Responses!$N$2:$N$1001,$S159)&lt;=2),", Waiting time","")&amp;IF(AND(INDEX(Responses!$O$2:$O$1001,$S159)&lt;&gt;"",INDEX(Responses!$O$2:$O$1001,$S159)&lt;=2),", Doctor communication","")&amp;IF(AND(INDEX(Responses!$P$2:$P$1001,$S159)&lt;&gt;"",INDEX(Responses!$P$2:$P$1001,$S159)&lt;=2),", Time to ask questions","")&amp;IF(AND(INDEX(Responses!$Q$2:$Q$1001,$S159)&lt;&gt;"",INDEX(Responses!$Q$2:$Q$1001,$S159)&lt;=2),", Front desk and billing staff","")&amp;IF(AND(INDEX(Responses!$R$2:$R$1001,$S159)&lt;&gt;"",INDEX(Responses!$R$2:$R$1001,$S159)&lt;=2),", Billing clarity","")&amp;IF(AND(INDEX(Responses!$S$2:$S$1001,$S159)&lt;&gt;"",INDEX(Responses!$S$2:$S$1001,$S159)&lt;=2),", Cleanliness","")&amp;IF(AND(INDEX(Responses!$T$2:$T$1001,$S159)&lt;&gt;"",INDEX(Responses!$T$2:$T$1001,$S159)&lt;=2),", Nursing responsiveness","")&amp;IF(AND(INDEX(Responses!$U$2:$U$1001,$S159)&lt;&gt;"",INDEX(Responses!$U$2:$U$1001,$S159)&lt;=2),", Nursing courtesy","")&amp;IF(AND(INDEX(Responses!$V$2:$V$1001,$S159)&lt;&gt;"",INDEX(Responses!$V$2:$V$1001,$S159)&lt;=2),", Food","")&amp;IF(AND(INDEX(Responses!$W$2:$W$1001,$S159)&lt;&gt;"",INDEX(Responses!$W$2:$W$1001,$S159)&lt;=2),", Insurance/TPA","")&amp;IF(AND(INDEX(Responses!$X$2:$X$1001,$S159)&lt;&gt;"",INDEX(Responses!$X$2:$X$1001,$S159)&lt;=2),", Discharge process","")&amp;IF(AND(INDEX(Responses!$Y$2:$Y$1001,$S159)&lt;&gt;"",INDEX(Responses!$Y$2:$Y$1001,$S159)&lt;=2),", Discharge instructions",""),3,500))</f>
        <v/>
      </c>
      <c r="G159" s="24" t="str">
        <f aca="false">IF($S159="","",INDEX(Responses!$L$2:$L$1001,$S159)&amp;"")</f>
        <v/>
      </c>
      <c r="H159" s="27"/>
      <c r="I159" s="33"/>
      <c r="J159" s="34" t="str">
        <f aca="false">IF(OR(I159="",B159=""),"",ROUND((I159-B159)*24,1))</f>
        <v/>
      </c>
      <c r="K159" s="27"/>
      <c r="L159" s="27"/>
      <c r="M159" s="27"/>
      <c r="N159" s="35"/>
      <c r="O159" s="36" t="str">
        <f aca="false">IF(OR(N159="",B159=""),"",N159-B159)</f>
        <v/>
      </c>
      <c r="P159" s="24" t="str">
        <f aca="false">IF(J159="","",IF(AND(C159="IPD",J159&lt;=24),"Yes",IF(AND(C159&lt;&gt;"IPD",J159&lt;=48),"Yes","No")))</f>
        <v/>
      </c>
      <c r="Q159" s="24" t="str">
        <f aca="false">IF(B159="","",TEXT(B159,"yyyy-mm"))</f>
        <v/>
      </c>
      <c r="R159" s="34" t="str">
        <f aca="false">IF(AND(Q159='Monthly Summary'!$C$4,J159&lt;&gt;""),J159,"")</f>
        <v/>
      </c>
      <c r="S159" s="24" t="str">
        <f aca="false">IF(A159="","",IFERROR(MATCH(A159,Responses!$A$2:$A$1001,0),""))</f>
        <v/>
      </c>
    </row>
    <row r="160" customFormat="false" ht="15" hidden="false" customHeight="false" outlineLevel="0" collapsed="false">
      <c r="A160" s="27"/>
      <c r="B160" s="32" t="str">
        <f aca="false">IF($S160="","",INDEX(Responses!$B$2:$B$1001,$S160))</f>
        <v/>
      </c>
      <c r="C160" s="24" t="str">
        <f aca="false">IF($S160="","",INDEX(Responses!$E$2:$E$1001,$S160)&amp;"")</f>
        <v/>
      </c>
      <c r="D160" s="24" t="str">
        <f aca="false">IF($S160="","",INDEX(Responses!$G$2:$G$1001,$S160)&amp;"")</f>
        <v/>
      </c>
      <c r="E160" s="24" t="str">
        <f aca="false">IF($S160="","",INDEX(Responses!$J$2:$J$1001,$S160))</f>
        <v/>
      </c>
      <c r="F160" s="24" t="str">
        <f aca="false">IF($S160="","",MID(IF(AND(INDEX(Responses!$M$2:$M$1001,$S160)&lt;&gt;"",INDEX(Responses!$M$2:$M$1001,$S160)&lt;=2),", Booking/Admission","")&amp;IF(AND(INDEX(Responses!$N$2:$N$1001,$S160)&lt;&gt;"",INDEX(Responses!$N$2:$N$1001,$S160)&lt;=2),", Waiting time","")&amp;IF(AND(INDEX(Responses!$O$2:$O$1001,$S160)&lt;&gt;"",INDEX(Responses!$O$2:$O$1001,$S160)&lt;=2),", Doctor communication","")&amp;IF(AND(INDEX(Responses!$P$2:$P$1001,$S160)&lt;&gt;"",INDEX(Responses!$P$2:$P$1001,$S160)&lt;=2),", Time to ask questions","")&amp;IF(AND(INDEX(Responses!$Q$2:$Q$1001,$S160)&lt;&gt;"",INDEX(Responses!$Q$2:$Q$1001,$S160)&lt;=2),", Front desk and billing staff","")&amp;IF(AND(INDEX(Responses!$R$2:$R$1001,$S160)&lt;&gt;"",INDEX(Responses!$R$2:$R$1001,$S160)&lt;=2),", Billing clarity","")&amp;IF(AND(INDEX(Responses!$S$2:$S$1001,$S160)&lt;&gt;"",INDEX(Responses!$S$2:$S$1001,$S160)&lt;=2),", Cleanliness","")&amp;IF(AND(INDEX(Responses!$T$2:$T$1001,$S160)&lt;&gt;"",INDEX(Responses!$T$2:$T$1001,$S160)&lt;=2),", Nursing responsiveness","")&amp;IF(AND(INDEX(Responses!$U$2:$U$1001,$S160)&lt;&gt;"",INDEX(Responses!$U$2:$U$1001,$S160)&lt;=2),", Nursing courtesy","")&amp;IF(AND(INDEX(Responses!$V$2:$V$1001,$S160)&lt;&gt;"",INDEX(Responses!$V$2:$V$1001,$S160)&lt;=2),", Food","")&amp;IF(AND(INDEX(Responses!$W$2:$W$1001,$S160)&lt;&gt;"",INDEX(Responses!$W$2:$W$1001,$S160)&lt;=2),", Insurance/TPA","")&amp;IF(AND(INDEX(Responses!$X$2:$X$1001,$S160)&lt;&gt;"",INDEX(Responses!$X$2:$X$1001,$S160)&lt;=2),", Discharge process","")&amp;IF(AND(INDEX(Responses!$Y$2:$Y$1001,$S160)&lt;&gt;"",INDEX(Responses!$Y$2:$Y$1001,$S160)&lt;=2),", Discharge instructions",""),3,500))</f>
        <v/>
      </c>
      <c r="G160" s="24" t="str">
        <f aca="false">IF($S160="","",INDEX(Responses!$L$2:$L$1001,$S160)&amp;"")</f>
        <v/>
      </c>
      <c r="H160" s="27"/>
      <c r="I160" s="33"/>
      <c r="J160" s="34" t="str">
        <f aca="false">IF(OR(I160="",B160=""),"",ROUND((I160-B160)*24,1))</f>
        <v/>
      </c>
      <c r="K160" s="27"/>
      <c r="L160" s="27"/>
      <c r="M160" s="27"/>
      <c r="N160" s="35"/>
      <c r="O160" s="36" t="str">
        <f aca="false">IF(OR(N160="",B160=""),"",N160-B160)</f>
        <v/>
      </c>
      <c r="P160" s="24" t="str">
        <f aca="false">IF(J160="","",IF(AND(C160="IPD",J160&lt;=24),"Yes",IF(AND(C160&lt;&gt;"IPD",J160&lt;=48),"Yes","No")))</f>
        <v/>
      </c>
      <c r="Q160" s="24" t="str">
        <f aca="false">IF(B160="","",TEXT(B160,"yyyy-mm"))</f>
        <v/>
      </c>
      <c r="R160" s="34" t="str">
        <f aca="false">IF(AND(Q160='Monthly Summary'!$C$4,J160&lt;&gt;""),J160,"")</f>
        <v/>
      </c>
      <c r="S160" s="24" t="str">
        <f aca="false">IF(A160="","",IFERROR(MATCH(A160,Responses!$A$2:$A$1001,0),""))</f>
        <v/>
      </c>
    </row>
    <row r="161" customFormat="false" ht="15" hidden="false" customHeight="false" outlineLevel="0" collapsed="false">
      <c r="A161" s="27"/>
      <c r="B161" s="32" t="str">
        <f aca="false">IF($S161="","",INDEX(Responses!$B$2:$B$1001,$S161))</f>
        <v/>
      </c>
      <c r="C161" s="24" t="str">
        <f aca="false">IF($S161="","",INDEX(Responses!$E$2:$E$1001,$S161)&amp;"")</f>
        <v/>
      </c>
      <c r="D161" s="24" t="str">
        <f aca="false">IF($S161="","",INDEX(Responses!$G$2:$G$1001,$S161)&amp;"")</f>
        <v/>
      </c>
      <c r="E161" s="24" t="str">
        <f aca="false">IF($S161="","",INDEX(Responses!$J$2:$J$1001,$S161))</f>
        <v/>
      </c>
      <c r="F161" s="24" t="str">
        <f aca="false">IF($S161="","",MID(IF(AND(INDEX(Responses!$M$2:$M$1001,$S161)&lt;&gt;"",INDEX(Responses!$M$2:$M$1001,$S161)&lt;=2),", Booking/Admission","")&amp;IF(AND(INDEX(Responses!$N$2:$N$1001,$S161)&lt;&gt;"",INDEX(Responses!$N$2:$N$1001,$S161)&lt;=2),", Waiting time","")&amp;IF(AND(INDEX(Responses!$O$2:$O$1001,$S161)&lt;&gt;"",INDEX(Responses!$O$2:$O$1001,$S161)&lt;=2),", Doctor communication","")&amp;IF(AND(INDEX(Responses!$P$2:$P$1001,$S161)&lt;&gt;"",INDEX(Responses!$P$2:$P$1001,$S161)&lt;=2),", Time to ask questions","")&amp;IF(AND(INDEX(Responses!$Q$2:$Q$1001,$S161)&lt;&gt;"",INDEX(Responses!$Q$2:$Q$1001,$S161)&lt;=2),", Front desk and billing staff","")&amp;IF(AND(INDEX(Responses!$R$2:$R$1001,$S161)&lt;&gt;"",INDEX(Responses!$R$2:$R$1001,$S161)&lt;=2),", Billing clarity","")&amp;IF(AND(INDEX(Responses!$S$2:$S$1001,$S161)&lt;&gt;"",INDEX(Responses!$S$2:$S$1001,$S161)&lt;=2),", Cleanliness","")&amp;IF(AND(INDEX(Responses!$T$2:$T$1001,$S161)&lt;&gt;"",INDEX(Responses!$T$2:$T$1001,$S161)&lt;=2),", Nursing responsiveness","")&amp;IF(AND(INDEX(Responses!$U$2:$U$1001,$S161)&lt;&gt;"",INDEX(Responses!$U$2:$U$1001,$S161)&lt;=2),", Nursing courtesy","")&amp;IF(AND(INDEX(Responses!$V$2:$V$1001,$S161)&lt;&gt;"",INDEX(Responses!$V$2:$V$1001,$S161)&lt;=2),", Food","")&amp;IF(AND(INDEX(Responses!$W$2:$W$1001,$S161)&lt;&gt;"",INDEX(Responses!$W$2:$W$1001,$S161)&lt;=2),", Insurance/TPA","")&amp;IF(AND(INDEX(Responses!$X$2:$X$1001,$S161)&lt;&gt;"",INDEX(Responses!$X$2:$X$1001,$S161)&lt;=2),", Discharge process","")&amp;IF(AND(INDEX(Responses!$Y$2:$Y$1001,$S161)&lt;&gt;"",INDEX(Responses!$Y$2:$Y$1001,$S161)&lt;=2),", Discharge instructions",""),3,500))</f>
        <v/>
      </c>
      <c r="G161" s="24" t="str">
        <f aca="false">IF($S161="","",INDEX(Responses!$L$2:$L$1001,$S161)&amp;"")</f>
        <v/>
      </c>
      <c r="H161" s="27"/>
      <c r="I161" s="33"/>
      <c r="J161" s="34" t="str">
        <f aca="false">IF(OR(I161="",B161=""),"",ROUND((I161-B161)*24,1))</f>
        <v/>
      </c>
      <c r="K161" s="27"/>
      <c r="L161" s="27"/>
      <c r="M161" s="27"/>
      <c r="N161" s="35"/>
      <c r="O161" s="36" t="str">
        <f aca="false">IF(OR(N161="",B161=""),"",N161-B161)</f>
        <v/>
      </c>
      <c r="P161" s="24" t="str">
        <f aca="false">IF(J161="","",IF(AND(C161="IPD",J161&lt;=24),"Yes",IF(AND(C161&lt;&gt;"IPD",J161&lt;=48),"Yes","No")))</f>
        <v/>
      </c>
      <c r="Q161" s="24" t="str">
        <f aca="false">IF(B161="","",TEXT(B161,"yyyy-mm"))</f>
        <v/>
      </c>
      <c r="R161" s="34" t="str">
        <f aca="false">IF(AND(Q161='Monthly Summary'!$C$4,J161&lt;&gt;""),J161,"")</f>
        <v/>
      </c>
      <c r="S161" s="24" t="str">
        <f aca="false">IF(A161="","",IFERROR(MATCH(A161,Responses!$A$2:$A$1001,0),""))</f>
        <v/>
      </c>
    </row>
    <row r="162" customFormat="false" ht="15" hidden="false" customHeight="false" outlineLevel="0" collapsed="false">
      <c r="A162" s="27"/>
      <c r="B162" s="32" t="str">
        <f aca="false">IF($S162="","",INDEX(Responses!$B$2:$B$1001,$S162))</f>
        <v/>
      </c>
      <c r="C162" s="24" t="str">
        <f aca="false">IF($S162="","",INDEX(Responses!$E$2:$E$1001,$S162)&amp;"")</f>
        <v/>
      </c>
      <c r="D162" s="24" t="str">
        <f aca="false">IF($S162="","",INDEX(Responses!$G$2:$G$1001,$S162)&amp;"")</f>
        <v/>
      </c>
      <c r="E162" s="24" t="str">
        <f aca="false">IF($S162="","",INDEX(Responses!$J$2:$J$1001,$S162))</f>
        <v/>
      </c>
      <c r="F162" s="24" t="str">
        <f aca="false">IF($S162="","",MID(IF(AND(INDEX(Responses!$M$2:$M$1001,$S162)&lt;&gt;"",INDEX(Responses!$M$2:$M$1001,$S162)&lt;=2),", Booking/Admission","")&amp;IF(AND(INDEX(Responses!$N$2:$N$1001,$S162)&lt;&gt;"",INDEX(Responses!$N$2:$N$1001,$S162)&lt;=2),", Waiting time","")&amp;IF(AND(INDEX(Responses!$O$2:$O$1001,$S162)&lt;&gt;"",INDEX(Responses!$O$2:$O$1001,$S162)&lt;=2),", Doctor communication","")&amp;IF(AND(INDEX(Responses!$P$2:$P$1001,$S162)&lt;&gt;"",INDEX(Responses!$P$2:$P$1001,$S162)&lt;=2),", Time to ask questions","")&amp;IF(AND(INDEX(Responses!$Q$2:$Q$1001,$S162)&lt;&gt;"",INDEX(Responses!$Q$2:$Q$1001,$S162)&lt;=2),", Front desk and billing staff","")&amp;IF(AND(INDEX(Responses!$R$2:$R$1001,$S162)&lt;&gt;"",INDEX(Responses!$R$2:$R$1001,$S162)&lt;=2),", Billing clarity","")&amp;IF(AND(INDEX(Responses!$S$2:$S$1001,$S162)&lt;&gt;"",INDEX(Responses!$S$2:$S$1001,$S162)&lt;=2),", Cleanliness","")&amp;IF(AND(INDEX(Responses!$T$2:$T$1001,$S162)&lt;&gt;"",INDEX(Responses!$T$2:$T$1001,$S162)&lt;=2),", Nursing responsiveness","")&amp;IF(AND(INDEX(Responses!$U$2:$U$1001,$S162)&lt;&gt;"",INDEX(Responses!$U$2:$U$1001,$S162)&lt;=2),", Nursing courtesy","")&amp;IF(AND(INDEX(Responses!$V$2:$V$1001,$S162)&lt;&gt;"",INDEX(Responses!$V$2:$V$1001,$S162)&lt;=2),", Food","")&amp;IF(AND(INDEX(Responses!$W$2:$W$1001,$S162)&lt;&gt;"",INDEX(Responses!$W$2:$W$1001,$S162)&lt;=2),", Insurance/TPA","")&amp;IF(AND(INDEX(Responses!$X$2:$X$1001,$S162)&lt;&gt;"",INDEX(Responses!$X$2:$X$1001,$S162)&lt;=2),", Discharge process","")&amp;IF(AND(INDEX(Responses!$Y$2:$Y$1001,$S162)&lt;&gt;"",INDEX(Responses!$Y$2:$Y$1001,$S162)&lt;=2),", Discharge instructions",""),3,500))</f>
        <v/>
      </c>
      <c r="G162" s="24" t="str">
        <f aca="false">IF($S162="","",INDEX(Responses!$L$2:$L$1001,$S162)&amp;"")</f>
        <v/>
      </c>
      <c r="H162" s="27"/>
      <c r="I162" s="33"/>
      <c r="J162" s="34" t="str">
        <f aca="false">IF(OR(I162="",B162=""),"",ROUND((I162-B162)*24,1))</f>
        <v/>
      </c>
      <c r="K162" s="27"/>
      <c r="L162" s="27"/>
      <c r="M162" s="27"/>
      <c r="N162" s="35"/>
      <c r="O162" s="36" t="str">
        <f aca="false">IF(OR(N162="",B162=""),"",N162-B162)</f>
        <v/>
      </c>
      <c r="P162" s="24" t="str">
        <f aca="false">IF(J162="","",IF(AND(C162="IPD",J162&lt;=24),"Yes",IF(AND(C162&lt;&gt;"IPD",J162&lt;=48),"Yes","No")))</f>
        <v/>
      </c>
      <c r="Q162" s="24" t="str">
        <f aca="false">IF(B162="","",TEXT(B162,"yyyy-mm"))</f>
        <v/>
      </c>
      <c r="R162" s="34" t="str">
        <f aca="false">IF(AND(Q162='Monthly Summary'!$C$4,J162&lt;&gt;""),J162,"")</f>
        <v/>
      </c>
      <c r="S162" s="24" t="str">
        <f aca="false">IF(A162="","",IFERROR(MATCH(A162,Responses!$A$2:$A$1001,0),""))</f>
        <v/>
      </c>
    </row>
    <row r="163" customFormat="false" ht="15" hidden="false" customHeight="false" outlineLevel="0" collapsed="false">
      <c r="A163" s="27"/>
      <c r="B163" s="32" t="str">
        <f aca="false">IF($S163="","",INDEX(Responses!$B$2:$B$1001,$S163))</f>
        <v/>
      </c>
      <c r="C163" s="24" t="str">
        <f aca="false">IF($S163="","",INDEX(Responses!$E$2:$E$1001,$S163)&amp;"")</f>
        <v/>
      </c>
      <c r="D163" s="24" t="str">
        <f aca="false">IF($S163="","",INDEX(Responses!$G$2:$G$1001,$S163)&amp;"")</f>
        <v/>
      </c>
      <c r="E163" s="24" t="str">
        <f aca="false">IF($S163="","",INDEX(Responses!$J$2:$J$1001,$S163))</f>
        <v/>
      </c>
      <c r="F163" s="24" t="str">
        <f aca="false">IF($S163="","",MID(IF(AND(INDEX(Responses!$M$2:$M$1001,$S163)&lt;&gt;"",INDEX(Responses!$M$2:$M$1001,$S163)&lt;=2),", Booking/Admission","")&amp;IF(AND(INDEX(Responses!$N$2:$N$1001,$S163)&lt;&gt;"",INDEX(Responses!$N$2:$N$1001,$S163)&lt;=2),", Waiting time","")&amp;IF(AND(INDEX(Responses!$O$2:$O$1001,$S163)&lt;&gt;"",INDEX(Responses!$O$2:$O$1001,$S163)&lt;=2),", Doctor communication","")&amp;IF(AND(INDEX(Responses!$P$2:$P$1001,$S163)&lt;&gt;"",INDEX(Responses!$P$2:$P$1001,$S163)&lt;=2),", Time to ask questions","")&amp;IF(AND(INDEX(Responses!$Q$2:$Q$1001,$S163)&lt;&gt;"",INDEX(Responses!$Q$2:$Q$1001,$S163)&lt;=2),", Front desk and billing staff","")&amp;IF(AND(INDEX(Responses!$R$2:$R$1001,$S163)&lt;&gt;"",INDEX(Responses!$R$2:$R$1001,$S163)&lt;=2),", Billing clarity","")&amp;IF(AND(INDEX(Responses!$S$2:$S$1001,$S163)&lt;&gt;"",INDEX(Responses!$S$2:$S$1001,$S163)&lt;=2),", Cleanliness","")&amp;IF(AND(INDEX(Responses!$T$2:$T$1001,$S163)&lt;&gt;"",INDEX(Responses!$T$2:$T$1001,$S163)&lt;=2),", Nursing responsiveness","")&amp;IF(AND(INDEX(Responses!$U$2:$U$1001,$S163)&lt;&gt;"",INDEX(Responses!$U$2:$U$1001,$S163)&lt;=2),", Nursing courtesy","")&amp;IF(AND(INDEX(Responses!$V$2:$V$1001,$S163)&lt;&gt;"",INDEX(Responses!$V$2:$V$1001,$S163)&lt;=2),", Food","")&amp;IF(AND(INDEX(Responses!$W$2:$W$1001,$S163)&lt;&gt;"",INDEX(Responses!$W$2:$W$1001,$S163)&lt;=2),", Insurance/TPA","")&amp;IF(AND(INDEX(Responses!$X$2:$X$1001,$S163)&lt;&gt;"",INDEX(Responses!$X$2:$X$1001,$S163)&lt;=2),", Discharge process","")&amp;IF(AND(INDEX(Responses!$Y$2:$Y$1001,$S163)&lt;&gt;"",INDEX(Responses!$Y$2:$Y$1001,$S163)&lt;=2),", Discharge instructions",""),3,500))</f>
        <v/>
      </c>
      <c r="G163" s="24" t="str">
        <f aca="false">IF($S163="","",INDEX(Responses!$L$2:$L$1001,$S163)&amp;"")</f>
        <v/>
      </c>
      <c r="H163" s="27"/>
      <c r="I163" s="33"/>
      <c r="J163" s="34" t="str">
        <f aca="false">IF(OR(I163="",B163=""),"",ROUND((I163-B163)*24,1))</f>
        <v/>
      </c>
      <c r="K163" s="27"/>
      <c r="L163" s="27"/>
      <c r="M163" s="27"/>
      <c r="N163" s="35"/>
      <c r="O163" s="36" t="str">
        <f aca="false">IF(OR(N163="",B163=""),"",N163-B163)</f>
        <v/>
      </c>
      <c r="P163" s="24" t="str">
        <f aca="false">IF(J163="","",IF(AND(C163="IPD",J163&lt;=24),"Yes",IF(AND(C163&lt;&gt;"IPD",J163&lt;=48),"Yes","No")))</f>
        <v/>
      </c>
      <c r="Q163" s="24" t="str">
        <f aca="false">IF(B163="","",TEXT(B163,"yyyy-mm"))</f>
        <v/>
      </c>
      <c r="R163" s="34" t="str">
        <f aca="false">IF(AND(Q163='Monthly Summary'!$C$4,J163&lt;&gt;""),J163,"")</f>
        <v/>
      </c>
      <c r="S163" s="24" t="str">
        <f aca="false">IF(A163="","",IFERROR(MATCH(A163,Responses!$A$2:$A$1001,0),""))</f>
        <v/>
      </c>
    </row>
    <row r="164" customFormat="false" ht="15" hidden="false" customHeight="false" outlineLevel="0" collapsed="false">
      <c r="A164" s="27"/>
      <c r="B164" s="32" t="str">
        <f aca="false">IF($S164="","",INDEX(Responses!$B$2:$B$1001,$S164))</f>
        <v/>
      </c>
      <c r="C164" s="24" t="str">
        <f aca="false">IF($S164="","",INDEX(Responses!$E$2:$E$1001,$S164)&amp;"")</f>
        <v/>
      </c>
      <c r="D164" s="24" t="str">
        <f aca="false">IF($S164="","",INDEX(Responses!$G$2:$G$1001,$S164)&amp;"")</f>
        <v/>
      </c>
      <c r="E164" s="24" t="str">
        <f aca="false">IF($S164="","",INDEX(Responses!$J$2:$J$1001,$S164))</f>
        <v/>
      </c>
      <c r="F164" s="24" t="str">
        <f aca="false">IF($S164="","",MID(IF(AND(INDEX(Responses!$M$2:$M$1001,$S164)&lt;&gt;"",INDEX(Responses!$M$2:$M$1001,$S164)&lt;=2),", Booking/Admission","")&amp;IF(AND(INDEX(Responses!$N$2:$N$1001,$S164)&lt;&gt;"",INDEX(Responses!$N$2:$N$1001,$S164)&lt;=2),", Waiting time","")&amp;IF(AND(INDEX(Responses!$O$2:$O$1001,$S164)&lt;&gt;"",INDEX(Responses!$O$2:$O$1001,$S164)&lt;=2),", Doctor communication","")&amp;IF(AND(INDEX(Responses!$P$2:$P$1001,$S164)&lt;&gt;"",INDEX(Responses!$P$2:$P$1001,$S164)&lt;=2),", Time to ask questions","")&amp;IF(AND(INDEX(Responses!$Q$2:$Q$1001,$S164)&lt;&gt;"",INDEX(Responses!$Q$2:$Q$1001,$S164)&lt;=2),", Front desk and billing staff","")&amp;IF(AND(INDEX(Responses!$R$2:$R$1001,$S164)&lt;&gt;"",INDEX(Responses!$R$2:$R$1001,$S164)&lt;=2),", Billing clarity","")&amp;IF(AND(INDEX(Responses!$S$2:$S$1001,$S164)&lt;&gt;"",INDEX(Responses!$S$2:$S$1001,$S164)&lt;=2),", Cleanliness","")&amp;IF(AND(INDEX(Responses!$T$2:$T$1001,$S164)&lt;&gt;"",INDEX(Responses!$T$2:$T$1001,$S164)&lt;=2),", Nursing responsiveness","")&amp;IF(AND(INDEX(Responses!$U$2:$U$1001,$S164)&lt;&gt;"",INDEX(Responses!$U$2:$U$1001,$S164)&lt;=2),", Nursing courtesy","")&amp;IF(AND(INDEX(Responses!$V$2:$V$1001,$S164)&lt;&gt;"",INDEX(Responses!$V$2:$V$1001,$S164)&lt;=2),", Food","")&amp;IF(AND(INDEX(Responses!$W$2:$W$1001,$S164)&lt;&gt;"",INDEX(Responses!$W$2:$W$1001,$S164)&lt;=2),", Insurance/TPA","")&amp;IF(AND(INDEX(Responses!$X$2:$X$1001,$S164)&lt;&gt;"",INDEX(Responses!$X$2:$X$1001,$S164)&lt;=2),", Discharge process","")&amp;IF(AND(INDEX(Responses!$Y$2:$Y$1001,$S164)&lt;&gt;"",INDEX(Responses!$Y$2:$Y$1001,$S164)&lt;=2),", Discharge instructions",""),3,500))</f>
        <v/>
      </c>
      <c r="G164" s="24" t="str">
        <f aca="false">IF($S164="","",INDEX(Responses!$L$2:$L$1001,$S164)&amp;"")</f>
        <v/>
      </c>
      <c r="H164" s="27"/>
      <c r="I164" s="33"/>
      <c r="J164" s="34" t="str">
        <f aca="false">IF(OR(I164="",B164=""),"",ROUND((I164-B164)*24,1))</f>
        <v/>
      </c>
      <c r="K164" s="27"/>
      <c r="L164" s="27"/>
      <c r="M164" s="27"/>
      <c r="N164" s="35"/>
      <c r="O164" s="36" t="str">
        <f aca="false">IF(OR(N164="",B164=""),"",N164-B164)</f>
        <v/>
      </c>
      <c r="P164" s="24" t="str">
        <f aca="false">IF(J164="","",IF(AND(C164="IPD",J164&lt;=24),"Yes",IF(AND(C164&lt;&gt;"IPD",J164&lt;=48),"Yes","No")))</f>
        <v/>
      </c>
      <c r="Q164" s="24" t="str">
        <f aca="false">IF(B164="","",TEXT(B164,"yyyy-mm"))</f>
        <v/>
      </c>
      <c r="R164" s="34" t="str">
        <f aca="false">IF(AND(Q164='Monthly Summary'!$C$4,J164&lt;&gt;""),J164,"")</f>
        <v/>
      </c>
      <c r="S164" s="24" t="str">
        <f aca="false">IF(A164="","",IFERROR(MATCH(A164,Responses!$A$2:$A$1001,0),""))</f>
        <v/>
      </c>
    </row>
    <row r="165" customFormat="false" ht="15" hidden="false" customHeight="false" outlineLevel="0" collapsed="false">
      <c r="A165" s="27"/>
      <c r="B165" s="32" t="str">
        <f aca="false">IF($S165="","",INDEX(Responses!$B$2:$B$1001,$S165))</f>
        <v/>
      </c>
      <c r="C165" s="24" t="str">
        <f aca="false">IF($S165="","",INDEX(Responses!$E$2:$E$1001,$S165)&amp;"")</f>
        <v/>
      </c>
      <c r="D165" s="24" t="str">
        <f aca="false">IF($S165="","",INDEX(Responses!$G$2:$G$1001,$S165)&amp;"")</f>
        <v/>
      </c>
      <c r="E165" s="24" t="str">
        <f aca="false">IF($S165="","",INDEX(Responses!$J$2:$J$1001,$S165))</f>
        <v/>
      </c>
      <c r="F165" s="24" t="str">
        <f aca="false">IF($S165="","",MID(IF(AND(INDEX(Responses!$M$2:$M$1001,$S165)&lt;&gt;"",INDEX(Responses!$M$2:$M$1001,$S165)&lt;=2),", Booking/Admission","")&amp;IF(AND(INDEX(Responses!$N$2:$N$1001,$S165)&lt;&gt;"",INDEX(Responses!$N$2:$N$1001,$S165)&lt;=2),", Waiting time","")&amp;IF(AND(INDEX(Responses!$O$2:$O$1001,$S165)&lt;&gt;"",INDEX(Responses!$O$2:$O$1001,$S165)&lt;=2),", Doctor communication","")&amp;IF(AND(INDEX(Responses!$P$2:$P$1001,$S165)&lt;&gt;"",INDEX(Responses!$P$2:$P$1001,$S165)&lt;=2),", Time to ask questions","")&amp;IF(AND(INDEX(Responses!$Q$2:$Q$1001,$S165)&lt;&gt;"",INDEX(Responses!$Q$2:$Q$1001,$S165)&lt;=2),", Front desk and billing staff","")&amp;IF(AND(INDEX(Responses!$R$2:$R$1001,$S165)&lt;&gt;"",INDEX(Responses!$R$2:$R$1001,$S165)&lt;=2),", Billing clarity","")&amp;IF(AND(INDEX(Responses!$S$2:$S$1001,$S165)&lt;&gt;"",INDEX(Responses!$S$2:$S$1001,$S165)&lt;=2),", Cleanliness","")&amp;IF(AND(INDEX(Responses!$T$2:$T$1001,$S165)&lt;&gt;"",INDEX(Responses!$T$2:$T$1001,$S165)&lt;=2),", Nursing responsiveness","")&amp;IF(AND(INDEX(Responses!$U$2:$U$1001,$S165)&lt;&gt;"",INDEX(Responses!$U$2:$U$1001,$S165)&lt;=2),", Nursing courtesy","")&amp;IF(AND(INDEX(Responses!$V$2:$V$1001,$S165)&lt;&gt;"",INDEX(Responses!$V$2:$V$1001,$S165)&lt;=2),", Food","")&amp;IF(AND(INDEX(Responses!$W$2:$W$1001,$S165)&lt;&gt;"",INDEX(Responses!$W$2:$W$1001,$S165)&lt;=2),", Insurance/TPA","")&amp;IF(AND(INDEX(Responses!$X$2:$X$1001,$S165)&lt;&gt;"",INDEX(Responses!$X$2:$X$1001,$S165)&lt;=2),", Discharge process","")&amp;IF(AND(INDEX(Responses!$Y$2:$Y$1001,$S165)&lt;&gt;"",INDEX(Responses!$Y$2:$Y$1001,$S165)&lt;=2),", Discharge instructions",""),3,500))</f>
        <v/>
      </c>
      <c r="G165" s="24" t="str">
        <f aca="false">IF($S165="","",INDEX(Responses!$L$2:$L$1001,$S165)&amp;"")</f>
        <v/>
      </c>
      <c r="H165" s="27"/>
      <c r="I165" s="33"/>
      <c r="J165" s="34" t="str">
        <f aca="false">IF(OR(I165="",B165=""),"",ROUND((I165-B165)*24,1))</f>
        <v/>
      </c>
      <c r="K165" s="27"/>
      <c r="L165" s="27"/>
      <c r="M165" s="27"/>
      <c r="N165" s="35"/>
      <c r="O165" s="36" t="str">
        <f aca="false">IF(OR(N165="",B165=""),"",N165-B165)</f>
        <v/>
      </c>
      <c r="P165" s="24" t="str">
        <f aca="false">IF(J165="","",IF(AND(C165="IPD",J165&lt;=24),"Yes",IF(AND(C165&lt;&gt;"IPD",J165&lt;=48),"Yes","No")))</f>
        <v/>
      </c>
      <c r="Q165" s="24" t="str">
        <f aca="false">IF(B165="","",TEXT(B165,"yyyy-mm"))</f>
        <v/>
      </c>
      <c r="R165" s="34" t="str">
        <f aca="false">IF(AND(Q165='Monthly Summary'!$C$4,J165&lt;&gt;""),J165,"")</f>
        <v/>
      </c>
      <c r="S165" s="24" t="str">
        <f aca="false">IF(A165="","",IFERROR(MATCH(A165,Responses!$A$2:$A$1001,0),""))</f>
        <v/>
      </c>
    </row>
    <row r="166" customFormat="false" ht="15" hidden="false" customHeight="false" outlineLevel="0" collapsed="false">
      <c r="A166" s="27"/>
      <c r="B166" s="32" t="str">
        <f aca="false">IF($S166="","",INDEX(Responses!$B$2:$B$1001,$S166))</f>
        <v/>
      </c>
      <c r="C166" s="24" t="str">
        <f aca="false">IF($S166="","",INDEX(Responses!$E$2:$E$1001,$S166)&amp;"")</f>
        <v/>
      </c>
      <c r="D166" s="24" t="str">
        <f aca="false">IF($S166="","",INDEX(Responses!$G$2:$G$1001,$S166)&amp;"")</f>
        <v/>
      </c>
      <c r="E166" s="24" t="str">
        <f aca="false">IF($S166="","",INDEX(Responses!$J$2:$J$1001,$S166))</f>
        <v/>
      </c>
      <c r="F166" s="24" t="str">
        <f aca="false">IF($S166="","",MID(IF(AND(INDEX(Responses!$M$2:$M$1001,$S166)&lt;&gt;"",INDEX(Responses!$M$2:$M$1001,$S166)&lt;=2),", Booking/Admission","")&amp;IF(AND(INDEX(Responses!$N$2:$N$1001,$S166)&lt;&gt;"",INDEX(Responses!$N$2:$N$1001,$S166)&lt;=2),", Waiting time","")&amp;IF(AND(INDEX(Responses!$O$2:$O$1001,$S166)&lt;&gt;"",INDEX(Responses!$O$2:$O$1001,$S166)&lt;=2),", Doctor communication","")&amp;IF(AND(INDEX(Responses!$P$2:$P$1001,$S166)&lt;&gt;"",INDEX(Responses!$P$2:$P$1001,$S166)&lt;=2),", Time to ask questions","")&amp;IF(AND(INDEX(Responses!$Q$2:$Q$1001,$S166)&lt;&gt;"",INDEX(Responses!$Q$2:$Q$1001,$S166)&lt;=2),", Front desk and billing staff","")&amp;IF(AND(INDEX(Responses!$R$2:$R$1001,$S166)&lt;&gt;"",INDEX(Responses!$R$2:$R$1001,$S166)&lt;=2),", Billing clarity","")&amp;IF(AND(INDEX(Responses!$S$2:$S$1001,$S166)&lt;&gt;"",INDEX(Responses!$S$2:$S$1001,$S166)&lt;=2),", Cleanliness","")&amp;IF(AND(INDEX(Responses!$T$2:$T$1001,$S166)&lt;&gt;"",INDEX(Responses!$T$2:$T$1001,$S166)&lt;=2),", Nursing responsiveness","")&amp;IF(AND(INDEX(Responses!$U$2:$U$1001,$S166)&lt;&gt;"",INDEX(Responses!$U$2:$U$1001,$S166)&lt;=2),", Nursing courtesy","")&amp;IF(AND(INDEX(Responses!$V$2:$V$1001,$S166)&lt;&gt;"",INDEX(Responses!$V$2:$V$1001,$S166)&lt;=2),", Food","")&amp;IF(AND(INDEX(Responses!$W$2:$W$1001,$S166)&lt;&gt;"",INDEX(Responses!$W$2:$W$1001,$S166)&lt;=2),", Insurance/TPA","")&amp;IF(AND(INDEX(Responses!$X$2:$X$1001,$S166)&lt;&gt;"",INDEX(Responses!$X$2:$X$1001,$S166)&lt;=2),", Discharge process","")&amp;IF(AND(INDEX(Responses!$Y$2:$Y$1001,$S166)&lt;&gt;"",INDEX(Responses!$Y$2:$Y$1001,$S166)&lt;=2),", Discharge instructions",""),3,500))</f>
        <v/>
      </c>
      <c r="G166" s="24" t="str">
        <f aca="false">IF($S166="","",INDEX(Responses!$L$2:$L$1001,$S166)&amp;"")</f>
        <v/>
      </c>
      <c r="H166" s="27"/>
      <c r="I166" s="33"/>
      <c r="J166" s="34" t="str">
        <f aca="false">IF(OR(I166="",B166=""),"",ROUND((I166-B166)*24,1))</f>
        <v/>
      </c>
      <c r="K166" s="27"/>
      <c r="L166" s="27"/>
      <c r="M166" s="27"/>
      <c r="N166" s="35"/>
      <c r="O166" s="36" t="str">
        <f aca="false">IF(OR(N166="",B166=""),"",N166-B166)</f>
        <v/>
      </c>
      <c r="P166" s="24" t="str">
        <f aca="false">IF(J166="","",IF(AND(C166="IPD",J166&lt;=24),"Yes",IF(AND(C166&lt;&gt;"IPD",J166&lt;=48),"Yes","No")))</f>
        <v/>
      </c>
      <c r="Q166" s="24" t="str">
        <f aca="false">IF(B166="","",TEXT(B166,"yyyy-mm"))</f>
        <v/>
      </c>
      <c r="R166" s="34" t="str">
        <f aca="false">IF(AND(Q166='Monthly Summary'!$C$4,J166&lt;&gt;""),J166,"")</f>
        <v/>
      </c>
      <c r="S166" s="24" t="str">
        <f aca="false">IF(A166="","",IFERROR(MATCH(A166,Responses!$A$2:$A$1001,0),""))</f>
        <v/>
      </c>
    </row>
    <row r="167" customFormat="false" ht="15" hidden="false" customHeight="false" outlineLevel="0" collapsed="false">
      <c r="A167" s="27"/>
      <c r="B167" s="32" t="str">
        <f aca="false">IF($S167="","",INDEX(Responses!$B$2:$B$1001,$S167))</f>
        <v/>
      </c>
      <c r="C167" s="24" t="str">
        <f aca="false">IF($S167="","",INDEX(Responses!$E$2:$E$1001,$S167)&amp;"")</f>
        <v/>
      </c>
      <c r="D167" s="24" t="str">
        <f aca="false">IF($S167="","",INDEX(Responses!$G$2:$G$1001,$S167)&amp;"")</f>
        <v/>
      </c>
      <c r="E167" s="24" t="str">
        <f aca="false">IF($S167="","",INDEX(Responses!$J$2:$J$1001,$S167))</f>
        <v/>
      </c>
      <c r="F167" s="24" t="str">
        <f aca="false">IF($S167="","",MID(IF(AND(INDEX(Responses!$M$2:$M$1001,$S167)&lt;&gt;"",INDEX(Responses!$M$2:$M$1001,$S167)&lt;=2),", Booking/Admission","")&amp;IF(AND(INDEX(Responses!$N$2:$N$1001,$S167)&lt;&gt;"",INDEX(Responses!$N$2:$N$1001,$S167)&lt;=2),", Waiting time","")&amp;IF(AND(INDEX(Responses!$O$2:$O$1001,$S167)&lt;&gt;"",INDEX(Responses!$O$2:$O$1001,$S167)&lt;=2),", Doctor communication","")&amp;IF(AND(INDEX(Responses!$P$2:$P$1001,$S167)&lt;&gt;"",INDEX(Responses!$P$2:$P$1001,$S167)&lt;=2),", Time to ask questions","")&amp;IF(AND(INDEX(Responses!$Q$2:$Q$1001,$S167)&lt;&gt;"",INDEX(Responses!$Q$2:$Q$1001,$S167)&lt;=2),", Front desk and billing staff","")&amp;IF(AND(INDEX(Responses!$R$2:$R$1001,$S167)&lt;&gt;"",INDEX(Responses!$R$2:$R$1001,$S167)&lt;=2),", Billing clarity","")&amp;IF(AND(INDEX(Responses!$S$2:$S$1001,$S167)&lt;&gt;"",INDEX(Responses!$S$2:$S$1001,$S167)&lt;=2),", Cleanliness","")&amp;IF(AND(INDEX(Responses!$T$2:$T$1001,$S167)&lt;&gt;"",INDEX(Responses!$T$2:$T$1001,$S167)&lt;=2),", Nursing responsiveness","")&amp;IF(AND(INDEX(Responses!$U$2:$U$1001,$S167)&lt;&gt;"",INDEX(Responses!$U$2:$U$1001,$S167)&lt;=2),", Nursing courtesy","")&amp;IF(AND(INDEX(Responses!$V$2:$V$1001,$S167)&lt;&gt;"",INDEX(Responses!$V$2:$V$1001,$S167)&lt;=2),", Food","")&amp;IF(AND(INDEX(Responses!$W$2:$W$1001,$S167)&lt;&gt;"",INDEX(Responses!$W$2:$W$1001,$S167)&lt;=2),", Insurance/TPA","")&amp;IF(AND(INDEX(Responses!$X$2:$X$1001,$S167)&lt;&gt;"",INDEX(Responses!$X$2:$X$1001,$S167)&lt;=2),", Discharge process","")&amp;IF(AND(INDEX(Responses!$Y$2:$Y$1001,$S167)&lt;&gt;"",INDEX(Responses!$Y$2:$Y$1001,$S167)&lt;=2),", Discharge instructions",""),3,500))</f>
        <v/>
      </c>
      <c r="G167" s="24" t="str">
        <f aca="false">IF($S167="","",INDEX(Responses!$L$2:$L$1001,$S167)&amp;"")</f>
        <v/>
      </c>
      <c r="H167" s="27"/>
      <c r="I167" s="33"/>
      <c r="J167" s="34" t="str">
        <f aca="false">IF(OR(I167="",B167=""),"",ROUND((I167-B167)*24,1))</f>
        <v/>
      </c>
      <c r="K167" s="27"/>
      <c r="L167" s="27"/>
      <c r="M167" s="27"/>
      <c r="N167" s="35"/>
      <c r="O167" s="36" t="str">
        <f aca="false">IF(OR(N167="",B167=""),"",N167-B167)</f>
        <v/>
      </c>
      <c r="P167" s="24" t="str">
        <f aca="false">IF(J167="","",IF(AND(C167="IPD",J167&lt;=24),"Yes",IF(AND(C167&lt;&gt;"IPD",J167&lt;=48),"Yes","No")))</f>
        <v/>
      </c>
      <c r="Q167" s="24" t="str">
        <f aca="false">IF(B167="","",TEXT(B167,"yyyy-mm"))</f>
        <v/>
      </c>
      <c r="R167" s="34" t="str">
        <f aca="false">IF(AND(Q167='Monthly Summary'!$C$4,J167&lt;&gt;""),J167,"")</f>
        <v/>
      </c>
      <c r="S167" s="24" t="str">
        <f aca="false">IF(A167="","",IFERROR(MATCH(A167,Responses!$A$2:$A$1001,0),""))</f>
        <v/>
      </c>
    </row>
    <row r="168" customFormat="false" ht="15" hidden="false" customHeight="false" outlineLevel="0" collapsed="false">
      <c r="A168" s="27"/>
      <c r="B168" s="32" t="str">
        <f aca="false">IF($S168="","",INDEX(Responses!$B$2:$B$1001,$S168))</f>
        <v/>
      </c>
      <c r="C168" s="24" t="str">
        <f aca="false">IF($S168="","",INDEX(Responses!$E$2:$E$1001,$S168)&amp;"")</f>
        <v/>
      </c>
      <c r="D168" s="24" t="str">
        <f aca="false">IF($S168="","",INDEX(Responses!$G$2:$G$1001,$S168)&amp;"")</f>
        <v/>
      </c>
      <c r="E168" s="24" t="str">
        <f aca="false">IF($S168="","",INDEX(Responses!$J$2:$J$1001,$S168))</f>
        <v/>
      </c>
      <c r="F168" s="24" t="str">
        <f aca="false">IF($S168="","",MID(IF(AND(INDEX(Responses!$M$2:$M$1001,$S168)&lt;&gt;"",INDEX(Responses!$M$2:$M$1001,$S168)&lt;=2),", Booking/Admission","")&amp;IF(AND(INDEX(Responses!$N$2:$N$1001,$S168)&lt;&gt;"",INDEX(Responses!$N$2:$N$1001,$S168)&lt;=2),", Waiting time","")&amp;IF(AND(INDEX(Responses!$O$2:$O$1001,$S168)&lt;&gt;"",INDEX(Responses!$O$2:$O$1001,$S168)&lt;=2),", Doctor communication","")&amp;IF(AND(INDEX(Responses!$P$2:$P$1001,$S168)&lt;&gt;"",INDEX(Responses!$P$2:$P$1001,$S168)&lt;=2),", Time to ask questions","")&amp;IF(AND(INDEX(Responses!$Q$2:$Q$1001,$S168)&lt;&gt;"",INDEX(Responses!$Q$2:$Q$1001,$S168)&lt;=2),", Front desk and billing staff","")&amp;IF(AND(INDEX(Responses!$R$2:$R$1001,$S168)&lt;&gt;"",INDEX(Responses!$R$2:$R$1001,$S168)&lt;=2),", Billing clarity","")&amp;IF(AND(INDEX(Responses!$S$2:$S$1001,$S168)&lt;&gt;"",INDEX(Responses!$S$2:$S$1001,$S168)&lt;=2),", Cleanliness","")&amp;IF(AND(INDEX(Responses!$T$2:$T$1001,$S168)&lt;&gt;"",INDEX(Responses!$T$2:$T$1001,$S168)&lt;=2),", Nursing responsiveness","")&amp;IF(AND(INDEX(Responses!$U$2:$U$1001,$S168)&lt;&gt;"",INDEX(Responses!$U$2:$U$1001,$S168)&lt;=2),", Nursing courtesy","")&amp;IF(AND(INDEX(Responses!$V$2:$V$1001,$S168)&lt;&gt;"",INDEX(Responses!$V$2:$V$1001,$S168)&lt;=2),", Food","")&amp;IF(AND(INDEX(Responses!$W$2:$W$1001,$S168)&lt;&gt;"",INDEX(Responses!$W$2:$W$1001,$S168)&lt;=2),", Insurance/TPA","")&amp;IF(AND(INDEX(Responses!$X$2:$X$1001,$S168)&lt;&gt;"",INDEX(Responses!$X$2:$X$1001,$S168)&lt;=2),", Discharge process","")&amp;IF(AND(INDEX(Responses!$Y$2:$Y$1001,$S168)&lt;&gt;"",INDEX(Responses!$Y$2:$Y$1001,$S168)&lt;=2),", Discharge instructions",""),3,500))</f>
        <v/>
      </c>
      <c r="G168" s="24" t="str">
        <f aca="false">IF($S168="","",INDEX(Responses!$L$2:$L$1001,$S168)&amp;"")</f>
        <v/>
      </c>
      <c r="H168" s="27"/>
      <c r="I168" s="33"/>
      <c r="J168" s="34" t="str">
        <f aca="false">IF(OR(I168="",B168=""),"",ROUND((I168-B168)*24,1))</f>
        <v/>
      </c>
      <c r="K168" s="27"/>
      <c r="L168" s="27"/>
      <c r="M168" s="27"/>
      <c r="N168" s="35"/>
      <c r="O168" s="36" t="str">
        <f aca="false">IF(OR(N168="",B168=""),"",N168-B168)</f>
        <v/>
      </c>
      <c r="P168" s="24" t="str">
        <f aca="false">IF(J168="","",IF(AND(C168="IPD",J168&lt;=24),"Yes",IF(AND(C168&lt;&gt;"IPD",J168&lt;=48),"Yes","No")))</f>
        <v/>
      </c>
      <c r="Q168" s="24" t="str">
        <f aca="false">IF(B168="","",TEXT(B168,"yyyy-mm"))</f>
        <v/>
      </c>
      <c r="R168" s="34" t="str">
        <f aca="false">IF(AND(Q168='Monthly Summary'!$C$4,J168&lt;&gt;""),J168,"")</f>
        <v/>
      </c>
      <c r="S168" s="24" t="str">
        <f aca="false">IF(A168="","",IFERROR(MATCH(A168,Responses!$A$2:$A$1001,0),""))</f>
        <v/>
      </c>
    </row>
    <row r="169" customFormat="false" ht="15" hidden="false" customHeight="false" outlineLevel="0" collapsed="false">
      <c r="A169" s="27"/>
      <c r="B169" s="32" t="str">
        <f aca="false">IF($S169="","",INDEX(Responses!$B$2:$B$1001,$S169))</f>
        <v/>
      </c>
      <c r="C169" s="24" t="str">
        <f aca="false">IF($S169="","",INDEX(Responses!$E$2:$E$1001,$S169)&amp;"")</f>
        <v/>
      </c>
      <c r="D169" s="24" t="str">
        <f aca="false">IF($S169="","",INDEX(Responses!$G$2:$G$1001,$S169)&amp;"")</f>
        <v/>
      </c>
      <c r="E169" s="24" t="str">
        <f aca="false">IF($S169="","",INDEX(Responses!$J$2:$J$1001,$S169))</f>
        <v/>
      </c>
      <c r="F169" s="24" t="str">
        <f aca="false">IF($S169="","",MID(IF(AND(INDEX(Responses!$M$2:$M$1001,$S169)&lt;&gt;"",INDEX(Responses!$M$2:$M$1001,$S169)&lt;=2),", Booking/Admission","")&amp;IF(AND(INDEX(Responses!$N$2:$N$1001,$S169)&lt;&gt;"",INDEX(Responses!$N$2:$N$1001,$S169)&lt;=2),", Waiting time","")&amp;IF(AND(INDEX(Responses!$O$2:$O$1001,$S169)&lt;&gt;"",INDEX(Responses!$O$2:$O$1001,$S169)&lt;=2),", Doctor communication","")&amp;IF(AND(INDEX(Responses!$P$2:$P$1001,$S169)&lt;&gt;"",INDEX(Responses!$P$2:$P$1001,$S169)&lt;=2),", Time to ask questions","")&amp;IF(AND(INDEX(Responses!$Q$2:$Q$1001,$S169)&lt;&gt;"",INDEX(Responses!$Q$2:$Q$1001,$S169)&lt;=2),", Front desk and billing staff","")&amp;IF(AND(INDEX(Responses!$R$2:$R$1001,$S169)&lt;&gt;"",INDEX(Responses!$R$2:$R$1001,$S169)&lt;=2),", Billing clarity","")&amp;IF(AND(INDEX(Responses!$S$2:$S$1001,$S169)&lt;&gt;"",INDEX(Responses!$S$2:$S$1001,$S169)&lt;=2),", Cleanliness","")&amp;IF(AND(INDEX(Responses!$T$2:$T$1001,$S169)&lt;&gt;"",INDEX(Responses!$T$2:$T$1001,$S169)&lt;=2),", Nursing responsiveness","")&amp;IF(AND(INDEX(Responses!$U$2:$U$1001,$S169)&lt;&gt;"",INDEX(Responses!$U$2:$U$1001,$S169)&lt;=2),", Nursing courtesy","")&amp;IF(AND(INDEX(Responses!$V$2:$V$1001,$S169)&lt;&gt;"",INDEX(Responses!$V$2:$V$1001,$S169)&lt;=2),", Food","")&amp;IF(AND(INDEX(Responses!$W$2:$W$1001,$S169)&lt;&gt;"",INDEX(Responses!$W$2:$W$1001,$S169)&lt;=2),", Insurance/TPA","")&amp;IF(AND(INDEX(Responses!$X$2:$X$1001,$S169)&lt;&gt;"",INDEX(Responses!$X$2:$X$1001,$S169)&lt;=2),", Discharge process","")&amp;IF(AND(INDEX(Responses!$Y$2:$Y$1001,$S169)&lt;&gt;"",INDEX(Responses!$Y$2:$Y$1001,$S169)&lt;=2),", Discharge instructions",""),3,500))</f>
        <v/>
      </c>
      <c r="G169" s="24" t="str">
        <f aca="false">IF($S169="","",INDEX(Responses!$L$2:$L$1001,$S169)&amp;"")</f>
        <v/>
      </c>
      <c r="H169" s="27"/>
      <c r="I169" s="33"/>
      <c r="J169" s="34" t="str">
        <f aca="false">IF(OR(I169="",B169=""),"",ROUND((I169-B169)*24,1))</f>
        <v/>
      </c>
      <c r="K169" s="27"/>
      <c r="L169" s="27"/>
      <c r="M169" s="27"/>
      <c r="N169" s="35"/>
      <c r="O169" s="36" t="str">
        <f aca="false">IF(OR(N169="",B169=""),"",N169-B169)</f>
        <v/>
      </c>
      <c r="P169" s="24" t="str">
        <f aca="false">IF(J169="","",IF(AND(C169="IPD",J169&lt;=24),"Yes",IF(AND(C169&lt;&gt;"IPD",J169&lt;=48),"Yes","No")))</f>
        <v/>
      </c>
      <c r="Q169" s="24" t="str">
        <f aca="false">IF(B169="","",TEXT(B169,"yyyy-mm"))</f>
        <v/>
      </c>
      <c r="R169" s="34" t="str">
        <f aca="false">IF(AND(Q169='Monthly Summary'!$C$4,J169&lt;&gt;""),J169,"")</f>
        <v/>
      </c>
      <c r="S169" s="24" t="str">
        <f aca="false">IF(A169="","",IFERROR(MATCH(A169,Responses!$A$2:$A$1001,0),""))</f>
        <v/>
      </c>
    </row>
    <row r="170" customFormat="false" ht="15" hidden="false" customHeight="false" outlineLevel="0" collapsed="false">
      <c r="A170" s="27"/>
      <c r="B170" s="32" t="str">
        <f aca="false">IF($S170="","",INDEX(Responses!$B$2:$B$1001,$S170))</f>
        <v/>
      </c>
      <c r="C170" s="24" t="str">
        <f aca="false">IF($S170="","",INDEX(Responses!$E$2:$E$1001,$S170)&amp;"")</f>
        <v/>
      </c>
      <c r="D170" s="24" t="str">
        <f aca="false">IF($S170="","",INDEX(Responses!$G$2:$G$1001,$S170)&amp;"")</f>
        <v/>
      </c>
      <c r="E170" s="24" t="str">
        <f aca="false">IF($S170="","",INDEX(Responses!$J$2:$J$1001,$S170))</f>
        <v/>
      </c>
      <c r="F170" s="24" t="str">
        <f aca="false">IF($S170="","",MID(IF(AND(INDEX(Responses!$M$2:$M$1001,$S170)&lt;&gt;"",INDEX(Responses!$M$2:$M$1001,$S170)&lt;=2),", Booking/Admission","")&amp;IF(AND(INDEX(Responses!$N$2:$N$1001,$S170)&lt;&gt;"",INDEX(Responses!$N$2:$N$1001,$S170)&lt;=2),", Waiting time","")&amp;IF(AND(INDEX(Responses!$O$2:$O$1001,$S170)&lt;&gt;"",INDEX(Responses!$O$2:$O$1001,$S170)&lt;=2),", Doctor communication","")&amp;IF(AND(INDEX(Responses!$P$2:$P$1001,$S170)&lt;&gt;"",INDEX(Responses!$P$2:$P$1001,$S170)&lt;=2),", Time to ask questions","")&amp;IF(AND(INDEX(Responses!$Q$2:$Q$1001,$S170)&lt;&gt;"",INDEX(Responses!$Q$2:$Q$1001,$S170)&lt;=2),", Front desk and billing staff","")&amp;IF(AND(INDEX(Responses!$R$2:$R$1001,$S170)&lt;&gt;"",INDEX(Responses!$R$2:$R$1001,$S170)&lt;=2),", Billing clarity","")&amp;IF(AND(INDEX(Responses!$S$2:$S$1001,$S170)&lt;&gt;"",INDEX(Responses!$S$2:$S$1001,$S170)&lt;=2),", Cleanliness","")&amp;IF(AND(INDEX(Responses!$T$2:$T$1001,$S170)&lt;&gt;"",INDEX(Responses!$T$2:$T$1001,$S170)&lt;=2),", Nursing responsiveness","")&amp;IF(AND(INDEX(Responses!$U$2:$U$1001,$S170)&lt;&gt;"",INDEX(Responses!$U$2:$U$1001,$S170)&lt;=2),", Nursing courtesy","")&amp;IF(AND(INDEX(Responses!$V$2:$V$1001,$S170)&lt;&gt;"",INDEX(Responses!$V$2:$V$1001,$S170)&lt;=2),", Food","")&amp;IF(AND(INDEX(Responses!$W$2:$W$1001,$S170)&lt;&gt;"",INDEX(Responses!$W$2:$W$1001,$S170)&lt;=2),", Insurance/TPA","")&amp;IF(AND(INDEX(Responses!$X$2:$X$1001,$S170)&lt;&gt;"",INDEX(Responses!$X$2:$X$1001,$S170)&lt;=2),", Discharge process","")&amp;IF(AND(INDEX(Responses!$Y$2:$Y$1001,$S170)&lt;&gt;"",INDEX(Responses!$Y$2:$Y$1001,$S170)&lt;=2),", Discharge instructions",""),3,500))</f>
        <v/>
      </c>
      <c r="G170" s="24" t="str">
        <f aca="false">IF($S170="","",INDEX(Responses!$L$2:$L$1001,$S170)&amp;"")</f>
        <v/>
      </c>
      <c r="H170" s="27"/>
      <c r="I170" s="33"/>
      <c r="J170" s="34" t="str">
        <f aca="false">IF(OR(I170="",B170=""),"",ROUND((I170-B170)*24,1))</f>
        <v/>
      </c>
      <c r="K170" s="27"/>
      <c r="L170" s="27"/>
      <c r="M170" s="27"/>
      <c r="N170" s="35"/>
      <c r="O170" s="36" t="str">
        <f aca="false">IF(OR(N170="",B170=""),"",N170-B170)</f>
        <v/>
      </c>
      <c r="P170" s="24" t="str">
        <f aca="false">IF(J170="","",IF(AND(C170="IPD",J170&lt;=24),"Yes",IF(AND(C170&lt;&gt;"IPD",J170&lt;=48),"Yes","No")))</f>
        <v/>
      </c>
      <c r="Q170" s="24" t="str">
        <f aca="false">IF(B170="","",TEXT(B170,"yyyy-mm"))</f>
        <v/>
      </c>
      <c r="R170" s="34" t="str">
        <f aca="false">IF(AND(Q170='Monthly Summary'!$C$4,J170&lt;&gt;""),J170,"")</f>
        <v/>
      </c>
      <c r="S170" s="24" t="str">
        <f aca="false">IF(A170="","",IFERROR(MATCH(A170,Responses!$A$2:$A$1001,0),""))</f>
        <v/>
      </c>
    </row>
    <row r="171" customFormat="false" ht="15" hidden="false" customHeight="false" outlineLevel="0" collapsed="false">
      <c r="A171" s="27"/>
      <c r="B171" s="32" t="str">
        <f aca="false">IF($S171="","",INDEX(Responses!$B$2:$B$1001,$S171))</f>
        <v/>
      </c>
      <c r="C171" s="24" t="str">
        <f aca="false">IF($S171="","",INDEX(Responses!$E$2:$E$1001,$S171)&amp;"")</f>
        <v/>
      </c>
      <c r="D171" s="24" t="str">
        <f aca="false">IF($S171="","",INDEX(Responses!$G$2:$G$1001,$S171)&amp;"")</f>
        <v/>
      </c>
      <c r="E171" s="24" t="str">
        <f aca="false">IF($S171="","",INDEX(Responses!$J$2:$J$1001,$S171))</f>
        <v/>
      </c>
      <c r="F171" s="24" t="str">
        <f aca="false">IF($S171="","",MID(IF(AND(INDEX(Responses!$M$2:$M$1001,$S171)&lt;&gt;"",INDEX(Responses!$M$2:$M$1001,$S171)&lt;=2),", Booking/Admission","")&amp;IF(AND(INDEX(Responses!$N$2:$N$1001,$S171)&lt;&gt;"",INDEX(Responses!$N$2:$N$1001,$S171)&lt;=2),", Waiting time","")&amp;IF(AND(INDEX(Responses!$O$2:$O$1001,$S171)&lt;&gt;"",INDEX(Responses!$O$2:$O$1001,$S171)&lt;=2),", Doctor communication","")&amp;IF(AND(INDEX(Responses!$P$2:$P$1001,$S171)&lt;&gt;"",INDEX(Responses!$P$2:$P$1001,$S171)&lt;=2),", Time to ask questions","")&amp;IF(AND(INDEX(Responses!$Q$2:$Q$1001,$S171)&lt;&gt;"",INDEX(Responses!$Q$2:$Q$1001,$S171)&lt;=2),", Front desk and billing staff","")&amp;IF(AND(INDEX(Responses!$R$2:$R$1001,$S171)&lt;&gt;"",INDEX(Responses!$R$2:$R$1001,$S171)&lt;=2),", Billing clarity","")&amp;IF(AND(INDEX(Responses!$S$2:$S$1001,$S171)&lt;&gt;"",INDEX(Responses!$S$2:$S$1001,$S171)&lt;=2),", Cleanliness","")&amp;IF(AND(INDEX(Responses!$T$2:$T$1001,$S171)&lt;&gt;"",INDEX(Responses!$T$2:$T$1001,$S171)&lt;=2),", Nursing responsiveness","")&amp;IF(AND(INDEX(Responses!$U$2:$U$1001,$S171)&lt;&gt;"",INDEX(Responses!$U$2:$U$1001,$S171)&lt;=2),", Nursing courtesy","")&amp;IF(AND(INDEX(Responses!$V$2:$V$1001,$S171)&lt;&gt;"",INDEX(Responses!$V$2:$V$1001,$S171)&lt;=2),", Food","")&amp;IF(AND(INDEX(Responses!$W$2:$W$1001,$S171)&lt;&gt;"",INDEX(Responses!$W$2:$W$1001,$S171)&lt;=2),", Insurance/TPA","")&amp;IF(AND(INDEX(Responses!$X$2:$X$1001,$S171)&lt;&gt;"",INDEX(Responses!$X$2:$X$1001,$S171)&lt;=2),", Discharge process","")&amp;IF(AND(INDEX(Responses!$Y$2:$Y$1001,$S171)&lt;&gt;"",INDEX(Responses!$Y$2:$Y$1001,$S171)&lt;=2),", Discharge instructions",""),3,500))</f>
        <v/>
      </c>
      <c r="G171" s="24" t="str">
        <f aca="false">IF($S171="","",INDEX(Responses!$L$2:$L$1001,$S171)&amp;"")</f>
        <v/>
      </c>
      <c r="H171" s="27"/>
      <c r="I171" s="33"/>
      <c r="J171" s="34" t="str">
        <f aca="false">IF(OR(I171="",B171=""),"",ROUND((I171-B171)*24,1))</f>
        <v/>
      </c>
      <c r="K171" s="27"/>
      <c r="L171" s="27"/>
      <c r="M171" s="27"/>
      <c r="N171" s="35"/>
      <c r="O171" s="36" t="str">
        <f aca="false">IF(OR(N171="",B171=""),"",N171-B171)</f>
        <v/>
      </c>
      <c r="P171" s="24" t="str">
        <f aca="false">IF(J171="","",IF(AND(C171="IPD",J171&lt;=24),"Yes",IF(AND(C171&lt;&gt;"IPD",J171&lt;=48),"Yes","No")))</f>
        <v/>
      </c>
      <c r="Q171" s="24" t="str">
        <f aca="false">IF(B171="","",TEXT(B171,"yyyy-mm"))</f>
        <v/>
      </c>
      <c r="R171" s="34" t="str">
        <f aca="false">IF(AND(Q171='Monthly Summary'!$C$4,J171&lt;&gt;""),J171,"")</f>
        <v/>
      </c>
      <c r="S171" s="24" t="str">
        <f aca="false">IF(A171="","",IFERROR(MATCH(A171,Responses!$A$2:$A$1001,0),""))</f>
        <v/>
      </c>
    </row>
    <row r="172" customFormat="false" ht="15" hidden="false" customHeight="false" outlineLevel="0" collapsed="false">
      <c r="A172" s="27"/>
      <c r="B172" s="32" t="str">
        <f aca="false">IF($S172="","",INDEX(Responses!$B$2:$B$1001,$S172))</f>
        <v/>
      </c>
      <c r="C172" s="24" t="str">
        <f aca="false">IF($S172="","",INDEX(Responses!$E$2:$E$1001,$S172)&amp;"")</f>
        <v/>
      </c>
      <c r="D172" s="24" t="str">
        <f aca="false">IF($S172="","",INDEX(Responses!$G$2:$G$1001,$S172)&amp;"")</f>
        <v/>
      </c>
      <c r="E172" s="24" t="str">
        <f aca="false">IF($S172="","",INDEX(Responses!$J$2:$J$1001,$S172))</f>
        <v/>
      </c>
      <c r="F172" s="24" t="str">
        <f aca="false">IF($S172="","",MID(IF(AND(INDEX(Responses!$M$2:$M$1001,$S172)&lt;&gt;"",INDEX(Responses!$M$2:$M$1001,$S172)&lt;=2),", Booking/Admission","")&amp;IF(AND(INDEX(Responses!$N$2:$N$1001,$S172)&lt;&gt;"",INDEX(Responses!$N$2:$N$1001,$S172)&lt;=2),", Waiting time","")&amp;IF(AND(INDEX(Responses!$O$2:$O$1001,$S172)&lt;&gt;"",INDEX(Responses!$O$2:$O$1001,$S172)&lt;=2),", Doctor communication","")&amp;IF(AND(INDEX(Responses!$P$2:$P$1001,$S172)&lt;&gt;"",INDEX(Responses!$P$2:$P$1001,$S172)&lt;=2),", Time to ask questions","")&amp;IF(AND(INDEX(Responses!$Q$2:$Q$1001,$S172)&lt;&gt;"",INDEX(Responses!$Q$2:$Q$1001,$S172)&lt;=2),", Front desk and billing staff","")&amp;IF(AND(INDEX(Responses!$R$2:$R$1001,$S172)&lt;&gt;"",INDEX(Responses!$R$2:$R$1001,$S172)&lt;=2),", Billing clarity","")&amp;IF(AND(INDEX(Responses!$S$2:$S$1001,$S172)&lt;&gt;"",INDEX(Responses!$S$2:$S$1001,$S172)&lt;=2),", Cleanliness","")&amp;IF(AND(INDEX(Responses!$T$2:$T$1001,$S172)&lt;&gt;"",INDEX(Responses!$T$2:$T$1001,$S172)&lt;=2),", Nursing responsiveness","")&amp;IF(AND(INDEX(Responses!$U$2:$U$1001,$S172)&lt;&gt;"",INDEX(Responses!$U$2:$U$1001,$S172)&lt;=2),", Nursing courtesy","")&amp;IF(AND(INDEX(Responses!$V$2:$V$1001,$S172)&lt;&gt;"",INDEX(Responses!$V$2:$V$1001,$S172)&lt;=2),", Food","")&amp;IF(AND(INDEX(Responses!$W$2:$W$1001,$S172)&lt;&gt;"",INDEX(Responses!$W$2:$W$1001,$S172)&lt;=2),", Insurance/TPA","")&amp;IF(AND(INDEX(Responses!$X$2:$X$1001,$S172)&lt;&gt;"",INDEX(Responses!$X$2:$X$1001,$S172)&lt;=2),", Discharge process","")&amp;IF(AND(INDEX(Responses!$Y$2:$Y$1001,$S172)&lt;&gt;"",INDEX(Responses!$Y$2:$Y$1001,$S172)&lt;=2),", Discharge instructions",""),3,500))</f>
        <v/>
      </c>
      <c r="G172" s="24" t="str">
        <f aca="false">IF($S172="","",INDEX(Responses!$L$2:$L$1001,$S172)&amp;"")</f>
        <v/>
      </c>
      <c r="H172" s="27"/>
      <c r="I172" s="33"/>
      <c r="J172" s="34" t="str">
        <f aca="false">IF(OR(I172="",B172=""),"",ROUND((I172-B172)*24,1))</f>
        <v/>
      </c>
      <c r="K172" s="27"/>
      <c r="L172" s="27"/>
      <c r="M172" s="27"/>
      <c r="N172" s="35"/>
      <c r="O172" s="36" t="str">
        <f aca="false">IF(OR(N172="",B172=""),"",N172-B172)</f>
        <v/>
      </c>
      <c r="P172" s="24" t="str">
        <f aca="false">IF(J172="","",IF(AND(C172="IPD",J172&lt;=24),"Yes",IF(AND(C172&lt;&gt;"IPD",J172&lt;=48),"Yes","No")))</f>
        <v/>
      </c>
      <c r="Q172" s="24" t="str">
        <f aca="false">IF(B172="","",TEXT(B172,"yyyy-mm"))</f>
        <v/>
      </c>
      <c r="R172" s="34" t="str">
        <f aca="false">IF(AND(Q172='Monthly Summary'!$C$4,J172&lt;&gt;""),J172,"")</f>
        <v/>
      </c>
      <c r="S172" s="24" t="str">
        <f aca="false">IF(A172="","",IFERROR(MATCH(A172,Responses!$A$2:$A$1001,0),""))</f>
        <v/>
      </c>
    </row>
    <row r="173" customFormat="false" ht="15" hidden="false" customHeight="false" outlineLevel="0" collapsed="false">
      <c r="A173" s="27"/>
      <c r="B173" s="32" t="str">
        <f aca="false">IF($S173="","",INDEX(Responses!$B$2:$B$1001,$S173))</f>
        <v/>
      </c>
      <c r="C173" s="24" t="str">
        <f aca="false">IF($S173="","",INDEX(Responses!$E$2:$E$1001,$S173)&amp;"")</f>
        <v/>
      </c>
      <c r="D173" s="24" t="str">
        <f aca="false">IF($S173="","",INDEX(Responses!$G$2:$G$1001,$S173)&amp;"")</f>
        <v/>
      </c>
      <c r="E173" s="24" t="str">
        <f aca="false">IF($S173="","",INDEX(Responses!$J$2:$J$1001,$S173))</f>
        <v/>
      </c>
      <c r="F173" s="24" t="str">
        <f aca="false">IF($S173="","",MID(IF(AND(INDEX(Responses!$M$2:$M$1001,$S173)&lt;&gt;"",INDEX(Responses!$M$2:$M$1001,$S173)&lt;=2),", Booking/Admission","")&amp;IF(AND(INDEX(Responses!$N$2:$N$1001,$S173)&lt;&gt;"",INDEX(Responses!$N$2:$N$1001,$S173)&lt;=2),", Waiting time","")&amp;IF(AND(INDEX(Responses!$O$2:$O$1001,$S173)&lt;&gt;"",INDEX(Responses!$O$2:$O$1001,$S173)&lt;=2),", Doctor communication","")&amp;IF(AND(INDEX(Responses!$P$2:$P$1001,$S173)&lt;&gt;"",INDEX(Responses!$P$2:$P$1001,$S173)&lt;=2),", Time to ask questions","")&amp;IF(AND(INDEX(Responses!$Q$2:$Q$1001,$S173)&lt;&gt;"",INDEX(Responses!$Q$2:$Q$1001,$S173)&lt;=2),", Front desk and billing staff","")&amp;IF(AND(INDEX(Responses!$R$2:$R$1001,$S173)&lt;&gt;"",INDEX(Responses!$R$2:$R$1001,$S173)&lt;=2),", Billing clarity","")&amp;IF(AND(INDEX(Responses!$S$2:$S$1001,$S173)&lt;&gt;"",INDEX(Responses!$S$2:$S$1001,$S173)&lt;=2),", Cleanliness","")&amp;IF(AND(INDEX(Responses!$T$2:$T$1001,$S173)&lt;&gt;"",INDEX(Responses!$T$2:$T$1001,$S173)&lt;=2),", Nursing responsiveness","")&amp;IF(AND(INDEX(Responses!$U$2:$U$1001,$S173)&lt;&gt;"",INDEX(Responses!$U$2:$U$1001,$S173)&lt;=2),", Nursing courtesy","")&amp;IF(AND(INDEX(Responses!$V$2:$V$1001,$S173)&lt;&gt;"",INDEX(Responses!$V$2:$V$1001,$S173)&lt;=2),", Food","")&amp;IF(AND(INDEX(Responses!$W$2:$W$1001,$S173)&lt;&gt;"",INDEX(Responses!$W$2:$W$1001,$S173)&lt;=2),", Insurance/TPA","")&amp;IF(AND(INDEX(Responses!$X$2:$X$1001,$S173)&lt;&gt;"",INDEX(Responses!$X$2:$X$1001,$S173)&lt;=2),", Discharge process","")&amp;IF(AND(INDEX(Responses!$Y$2:$Y$1001,$S173)&lt;&gt;"",INDEX(Responses!$Y$2:$Y$1001,$S173)&lt;=2),", Discharge instructions",""),3,500))</f>
        <v/>
      </c>
      <c r="G173" s="24" t="str">
        <f aca="false">IF($S173="","",INDEX(Responses!$L$2:$L$1001,$S173)&amp;"")</f>
        <v/>
      </c>
      <c r="H173" s="27"/>
      <c r="I173" s="33"/>
      <c r="J173" s="34" t="str">
        <f aca="false">IF(OR(I173="",B173=""),"",ROUND((I173-B173)*24,1))</f>
        <v/>
      </c>
      <c r="K173" s="27"/>
      <c r="L173" s="27"/>
      <c r="M173" s="27"/>
      <c r="N173" s="35"/>
      <c r="O173" s="36" t="str">
        <f aca="false">IF(OR(N173="",B173=""),"",N173-B173)</f>
        <v/>
      </c>
      <c r="P173" s="24" t="str">
        <f aca="false">IF(J173="","",IF(AND(C173="IPD",J173&lt;=24),"Yes",IF(AND(C173&lt;&gt;"IPD",J173&lt;=48),"Yes","No")))</f>
        <v/>
      </c>
      <c r="Q173" s="24" t="str">
        <f aca="false">IF(B173="","",TEXT(B173,"yyyy-mm"))</f>
        <v/>
      </c>
      <c r="R173" s="34" t="str">
        <f aca="false">IF(AND(Q173='Monthly Summary'!$C$4,J173&lt;&gt;""),J173,"")</f>
        <v/>
      </c>
      <c r="S173" s="24" t="str">
        <f aca="false">IF(A173="","",IFERROR(MATCH(A173,Responses!$A$2:$A$1001,0),""))</f>
        <v/>
      </c>
    </row>
    <row r="174" customFormat="false" ht="15" hidden="false" customHeight="false" outlineLevel="0" collapsed="false">
      <c r="A174" s="27"/>
      <c r="B174" s="32" t="str">
        <f aca="false">IF($S174="","",INDEX(Responses!$B$2:$B$1001,$S174))</f>
        <v/>
      </c>
      <c r="C174" s="24" t="str">
        <f aca="false">IF($S174="","",INDEX(Responses!$E$2:$E$1001,$S174)&amp;"")</f>
        <v/>
      </c>
      <c r="D174" s="24" t="str">
        <f aca="false">IF($S174="","",INDEX(Responses!$G$2:$G$1001,$S174)&amp;"")</f>
        <v/>
      </c>
      <c r="E174" s="24" t="str">
        <f aca="false">IF($S174="","",INDEX(Responses!$J$2:$J$1001,$S174))</f>
        <v/>
      </c>
      <c r="F174" s="24" t="str">
        <f aca="false">IF($S174="","",MID(IF(AND(INDEX(Responses!$M$2:$M$1001,$S174)&lt;&gt;"",INDEX(Responses!$M$2:$M$1001,$S174)&lt;=2),", Booking/Admission","")&amp;IF(AND(INDEX(Responses!$N$2:$N$1001,$S174)&lt;&gt;"",INDEX(Responses!$N$2:$N$1001,$S174)&lt;=2),", Waiting time","")&amp;IF(AND(INDEX(Responses!$O$2:$O$1001,$S174)&lt;&gt;"",INDEX(Responses!$O$2:$O$1001,$S174)&lt;=2),", Doctor communication","")&amp;IF(AND(INDEX(Responses!$P$2:$P$1001,$S174)&lt;&gt;"",INDEX(Responses!$P$2:$P$1001,$S174)&lt;=2),", Time to ask questions","")&amp;IF(AND(INDEX(Responses!$Q$2:$Q$1001,$S174)&lt;&gt;"",INDEX(Responses!$Q$2:$Q$1001,$S174)&lt;=2),", Front desk and billing staff","")&amp;IF(AND(INDEX(Responses!$R$2:$R$1001,$S174)&lt;&gt;"",INDEX(Responses!$R$2:$R$1001,$S174)&lt;=2),", Billing clarity","")&amp;IF(AND(INDEX(Responses!$S$2:$S$1001,$S174)&lt;&gt;"",INDEX(Responses!$S$2:$S$1001,$S174)&lt;=2),", Cleanliness","")&amp;IF(AND(INDEX(Responses!$T$2:$T$1001,$S174)&lt;&gt;"",INDEX(Responses!$T$2:$T$1001,$S174)&lt;=2),", Nursing responsiveness","")&amp;IF(AND(INDEX(Responses!$U$2:$U$1001,$S174)&lt;&gt;"",INDEX(Responses!$U$2:$U$1001,$S174)&lt;=2),", Nursing courtesy","")&amp;IF(AND(INDEX(Responses!$V$2:$V$1001,$S174)&lt;&gt;"",INDEX(Responses!$V$2:$V$1001,$S174)&lt;=2),", Food","")&amp;IF(AND(INDEX(Responses!$W$2:$W$1001,$S174)&lt;&gt;"",INDEX(Responses!$W$2:$W$1001,$S174)&lt;=2),", Insurance/TPA","")&amp;IF(AND(INDEX(Responses!$X$2:$X$1001,$S174)&lt;&gt;"",INDEX(Responses!$X$2:$X$1001,$S174)&lt;=2),", Discharge process","")&amp;IF(AND(INDEX(Responses!$Y$2:$Y$1001,$S174)&lt;&gt;"",INDEX(Responses!$Y$2:$Y$1001,$S174)&lt;=2),", Discharge instructions",""),3,500))</f>
        <v/>
      </c>
      <c r="G174" s="24" t="str">
        <f aca="false">IF($S174="","",INDEX(Responses!$L$2:$L$1001,$S174)&amp;"")</f>
        <v/>
      </c>
      <c r="H174" s="27"/>
      <c r="I174" s="33"/>
      <c r="J174" s="34" t="str">
        <f aca="false">IF(OR(I174="",B174=""),"",ROUND((I174-B174)*24,1))</f>
        <v/>
      </c>
      <c r="K174" s="27"/>
      <c r="L174" s="27"/>
      <c r="M174" s="27"/>
      <c r="N174" s="35"/>
      <c r="O174" s="36" t="str">
        <f aca="false">IF(OR(N174="",B174=""),"",N174-B174)</f>
        <v/>
      </c>
      <c r="P174" s="24" t="str">
        <f aca="false">IF(J174="","",IF(AND(C174="IPD",J174&lt;=24),"Yes",IF(AND(C174&lt;&gt;"IPD",J174&lt;=48),"Yes","No")))</f>
        <v/>
      </c>
      <c r="Q174" s="24" t="str">
        <f aca="false">IF(B174="","",TEXT(B174,"yyyy-mm"))</f>
        <v/>
      </c>
      <c r="R174" s="34" t="str">
        <f aca="false">IF(AND(Q174='Monthly Summary'!$C$4,J174&lt;&gt;""),J174,"")</f>
        <v/>
      </c>
      <c r="S174" s="24" t="str">
        <f aca="false">IF(A174="","",IFERROR(MATCH(A174,Responses!$A$2:$A$1001,0),""))</f>
        <v/>
      </c>
    </row>
    <row r="175" customFormat="false" ht="15" hidden="false" customHeight="false" outlineLevel="0" collapsed="false">
      <c r="A175" s="27"/>
      <c r="B175" s="32" t="str">
        <f aca="false">IF($S175="","",INDEX(Responses!$B$2:$B$1001,$S175))</f>
        <v/>
      </c>
      <c r="C175" s="24" t="str">
        <f aca="false">IF($S175="","",INDEX(Responses!$E$2:$E$1001,$S175)&amp;"")</f>
        <v/>
      </c>
      <c r="D175" s="24" t="str">
        <f aca="false">IF($S175="","",INDEX(Responses!$G$2:$G$1001,$S175)&amp;"")</f>
        <v/>
      </c>
      <c r="E175" s="24" t="str">
        <f aca="false">IF($S175="","",INDEX(Responses!$J$2:$J$1001,$S175))</f>
        <v/>
      </c>
      <c r="F175" s="24" t="str">
        <f aca="false">IF($S175="","",MID(IF(AND(INDEX(Responses!$M$2:$M$1001,$S175)&lt;&gt;"",INDEX(Responses!$M$2:$M$1001,$S175)&lt;=2),", Booking/Admission","")&amp;IF(AND(INDEX(Responses!$N$2:$N$1001,$S175)&lt;&gt;"",INDEX(Responses!$N$2:$N$1001,$S175)&lt;=2),", Waiting time","")&amp;IF(AND(INDEX(Responses!$O$2:$O$1001,$S175)&lt;&gt;"",INDEX(Responses!$O$2:$O$1001,$S175)&lt;=2),", Doctor communication","")&amp;IF(AND(INDEX(Responses!$P$2:$P$1001,$S175)&lt;&gt;"",INDEX(Responses!$P$2:$P$1001,$S175)&lt;=2),", Time to ask questions","")&amp;IF(AND(INDEX(Responses!$Q$2:$Q$1001,$S175)&lt;&gt;"",INDEX(Responses!$Q$2:$Q$1001,$S175)&lt;=2),", Front desk and billing staff","")&amp;IF(AND(INDEX(Responses!$R$2:$R$1001,$S175)&lt;&gt;"",INDEX(Responses!$R$2:$R$1001,$S175)&lt;=2),", Billing clarity","")&amp;IF(AND(INDEX(Responses!$S$2:$S$1001,$S175)&lt;&gt;"",INDEX(Responses!$S$2:$S$1001,$S175)&lt;=2),", Cleanliness","")&amp;IF(AND(INDEX(Responses!$T$2:$T$1001,$S175)&lt;&gt;"",INDEX(Responses!$T$2:$T$1001,$S175)&lt;=2),", Nursing responsiveness","")&amp;IF(AND(INDEX(Responses!$U$2:$U$1001,$S175)&lt;&gt;"",INDEX(Responses!$U$2:$U$1001,$S175)&lt;=2),", Nursing courtesy","")&amp;IF(AND(INDEX(Responses!$V$2:$V$1001,$S175)&lt;&gt;"",INDEX(Responses!$V$2:$V$1001,$S175)&lt;=2),", Food","")&amp;IF(AND(INDEX(Responses!$W$2:$W$1001,$S175)&lt;&gt;"",INDEX(Responses!$W$2:$W$1001,$S175)&lt;=2),", Insurance/TPA","")&amp;IF(AND(INDEX(Responses!$X$2:$X$1001,$S175)&lt;&gt;"",INDEX(Responses!$X$2:$X$1001,$S175)&lt;=2),", Discharge process","")&amp;IF(AND(INDEX(Responses!$Y$2:$Y$1001,$S175)&lt;&gt;"",INDEX(Responses!$Y$2:$Y$1001,$S175)&lt;=2),", Discharge instructions",""),3,500))</f>
        <v/>
      </c>
      <c r="G175" s="24" t="str">
        <f aca="false">IF($S175="","",INDEX(Responses!$L$2:$L$1001,$S175)&amp;"")</f>
        <v/>
      </c>
      <c r="H175" s="27"/>
      <c r="I175" s="33"/>
      <c r="J175" s="34" t="str">
        <f aca="false">IF(OR(I175="",B175=""),"",ROUND((I175-B175)*24,1))</f>
        <v/>
      </c>
      <c r="K175" s="27"/>
      <c r="L175" s="27"/>
      <c r="M175" s="27"/>
      <c r="N175" s="35"/>
      <c r="O175" s="36" t="str">
        <f aca="false">IF(OR(N175="",B175=""),"",N175-B175)</f>
        <v/>
      </c>
      <c r="P175" s="24" t="str">
        <f aca="false">IF(J175="","",IF(AND(C175="IPD",J175&lt;=24),"Yes",IF(AND(C175&lt;&gt;"IPD",J175&lt;=48),"Yes","No")))</f>
        <v/>
      </c>
      <c r="Q175" s="24" t="str">
        <f aca="false">IF(B175="","",TEXT(B175,"yyyy-mm"))</f>
        <v/>
      </c>
      <c r="R175" s="34" t="str">
        <f aca="false">IF(AND(Q175='Monthly Summary'!$C$4,J175&lt;&gt;""),J175,"")</f>
        <v/>
      </c>
      <c r="S175" s="24" t="str">
        <f aca="false">IF(A175="","",IFERROR(MATCH(A175,Responses!$A$2:$A$1001,0),""))</f>
        <v/>
      </c>
    </row>
    <row r="176" customFormat="false" ht="15" hidden="false" customHeight="false" outlineLevel="0" collapsed="false">
      <c r="A176" s="27"/>
      <c r="B176" s="32" t="str">
        <f aca="false">IF($S176="","",INDEX(Responses!$B$2:$B$1001,$S176))</f>
        <v/>
      </c>
      <c r="C176" s="24" t="str">
        <f aca="false">IF($S176="","",INDEX(Responses!$E$2:$E$1001,$S176)&amp;"")</f>
        <v/>
      </c>
      <c r="D176" s="24" t="str">
        <f aca="false">IF($S176="","",INDEX(Responses!$G$2:$G$1001,$S176)&amp;"")</f>
        <v/>
      </c>
      <c r="E176" s="24" t="str">
        <f aca="false">IF($S176="","",INDEX(Responses!$J$2:$J$1001,$S176))</f>
        <v/>
      </c>
      <c r="F176" s="24" t="str">
        <f aca="false">IF($S176="","",MID(IF(AND(INDEX(Responses!$M$2:$M$1001,$S176)&lt;&gt;"",INDEX(Responses!$M$2:$M$1001,$S176)&lt;=2),", Booking/Admission","")&amp;IF(AND(INDEX(Responses!$N$2:$N$1001,$S176)&lt;&gt;"",INDEX(Responses!$N$2:$N$1001,$S176)&lt;=2),", Waiting time","")&amp;IF(AND(INDEX(Responses!$O$2:$O$1001,$S176)&lt;&gt;"",INDEX(Responses!$O$2:$O$1001,$S176)&lt;=2),", Doctor communication","")&amp;IF(AND(INDEX(Responses!$P$2:$P$1001,$S176)&lt;&gt;"",INDEX(Responses!$P$2:$P$1001,$S176)&lt;=2),", Time to ask questions","")&amp;IF(AND(INDEX(Responses!$Q$2:$Q$1001,$S176)&lt;&gt;"",INDEX(Responses!$Q$2:$Q$1001,$S176)&lt;=2),", Front desk and billing staff","")&amp;IF(AND(INDEX(Responses!$R$2:$R$1001,$S176)&lt;&gt;"",INDEX(Responses!$R$2:$R$1001,$S176)&lt;=2),", Billing clarity","")&amp;IF(AND(INDEX(Responses!$S$2:$S$1001,$S176)&lt;&gt;"",INDEX(Responses!$S$2:$S$1001,$S176)&lt;=2),", Cleanliness","")&amp;IF(AND(INDEX(Responses!$T$2:$T$1001,$S176)&lt;&gt;"",INDEX(Responses!$T$2:$T$1001,$S176)&lt;=2),", Nursing responsiveness","")&amp;IF(AND(INDEX(Responses!$U$2:$U$1001,$S176)&lt;&gt;"",INDEX(Responses!$U$2:$U$1001,$S176)&lt;=2),", Nursing courtesy","")&amp;IF(AND(INDEX(Responses!$V$2:$V$1001,$S176)&lt;&gt;"",INDEX(Responses!$V$2:$V$1001,$S176)&lt;=2),", Food","")&amp;IF(AND(INDEX(Responses!$W$2:$W$1001,$S176)&lt;&gt;"",INDEX(Responses!$W$2:$W$1001,$S176)&lt;=2),", Insurance/TPA","")&amp;IF(AND(INDEX(Responses!$X$2:$X$1001,$S176)&lt;&gt;"",INDEX(Responses!$X$2:$X$1001,$S176)&lt;=2),", Discharge process","")&amp;IF(AND(INDEX(Responses!$Y$2:$Y$1001,$S176)&lt;&gt;"",INDEX(Responses!$Y$2:$Y$1001,$S176)&lt;=2),", Discharge instructions",""),3,500))</f>
        <v/>
      </c>
      <c r="G176" s="24" t="str">
        <f aca="false">IF($S176="","",INDEX(Responses!$L$2:$L$1001,$S176)&amp;"")</f>
        <v/>
      </c>
      <c r="H176" s="27"/>
      <c r="I176" s="33"/>
      <c r="J176" s="34" t="str">
        <f aca="false">IF(OR(I176="",B176=""),"",ROUND((I176-B176)*24,1))</f>
        <v/>
      </c>
      <c r="K176" s="27"/>
      <c r="L176" s="27"/>
      <c r="M176" s="27"/>
      <c r="N176" s="35"/>
      <c r="O176" s="36" t="str">
        <f aca="false">IF(OR(N176="",B176=""),"",N176-B176)</f>
        <v/>
      </c>
      <c r="P176" s="24" t="str">
        <f aca="false">IF(J176="","",IF(AND(C176="IPD",J176&lt;=24),"Yes",IF(AND(C176&lt;&gt;"IPD",J176&lt;=48),"Yes","No")))</f>
        <v/>
      </c>
      <c r="Q176" s="24" t="str">
        <f aca="false">IF(B176="","",TEXT(B176,"yyyy-mm"))</f>
        <v/>
      </c>
      <c r="R176" s="34" t="str">
        <f aca="false">IF(AND(Q176='Monthly Summary'!$C$4,J176&lt;&gt;""),J176,"")</f>
        <v/>
      </c>
      <c r="S176" s="24" t="str">
        <f aca="false">IF(A176="","",IFERROR(MATCH(A176,Responses!$A$2:$A$1001,0),""))</f>
        <v/>
      </c>
    </row>
    <row r="177" customFormat="false" ht="15" hidden="false" customHeight="false" outlineLevel="0" collapsed="false">
      <c r="A177" s="27"/>
      <c r="B177" s="32" t="str">
        <f aca="false">IF($S177="","",INDEX(Responses!$B$2:$B$1001,$S177))</f>
        <v/>
      </c>
      <c r="C177" s="24" t="str">
        <f aca="false">IF($S177="","",INDEX(Responses!$E$2:$E$1001,$S177)&amp;"")</f>
        <v/>
      </c>
      <c r="D177" s="24" t="str">
        <f aca="false">IF($S177="","",INDEX(Responses!$G$2:$G$1001,$S177)&amp;"")</f>
        <v/>
      </c>
      <c r="E177" s="24" t="str">
        <f aca="false">IF($S177="","",INDEX(Responses!$J$2:$J$1001,$S177))</f>
        <v/>
      </c>
      <c r="F177" s="24" t="str">
        <f aca="false">IF($S177="","",MID(IF(AND(INDEX(Responses!$M$2:$M$1001,$S177)&lt;&gt;"",INDEX(Responses!$M$2:$M$1001,$S177)&lt;=2),", Booking/Admission","")&amp;IF(AND(INDEX(Responses!$N$2:$N$1001,$S177)&lt;&gt;"",INDEX(Responses!$N$2:$N$1001,$S177)&lt;=2),", Waiting time","")&amp;IF(AND(INDEX(Responses!$O$2:$O$1001,$S177)&lt;&gt;"",INDEX(Responses!$O$2:$O$1001,$S177)&lt;=2),", Doctor communication","")&amp;IF(AND(INDEX(Responses!$P$2:$P$1001,$S177)&lt;&gt;"",INDEX(Responses!$P$2:$P$1001,$S177)&lt;=2),", Time to ask questions","")&amp;IF(AND(INDEX(Responses!$Q$2:$Q$1001,$S177)&lt;&gt;"",INDEX(Responses!$Q$2:$Q$1001,$S177)&lt;=2),", Front desk and billing staff","")&amp;IF(AND(INDEX(Responses!$R$2:$R$1001,$S177)&lt;&gt;"",INDEX(Responses!$R$2:$R$1001,$S177)&lt;=2),", Billing clarity","")&amp;IF(AND(INDEX(Responses!$S$2:$S$1001,$S177)&lt;&gt;"",INDEX(Responses!$S$2:$S$1001,$S177)&lt;=2),", Cleanliness","")&amp;IF(AND(INDEX(Responses!$T$2:$T$1001,$S177)&lt;&gt;"",INDEX(Responses!$T$2:$T$1001,$S177)&lt;=2),", Nursing responsiveness","")&amp;IF(AND(INDEX(Responses!$U$2:$U$1001,$S177)&lt;&gt;"",INDEX(Responses!$U$2:$U$1001,$S177)&lt;=2),", Nursing courtesy","")&amp;IF(AND(INDEX(Responses!$V$2:$V$1001,$S177)&lt;&gt;"",INDEX(Responses!$V$2:$V$1001,$S177)&lt;=2),", Food","")&amp;IF(AND(INDEX(Responses!$W$2:$W$1001,$S177)&lt;&gt;"",INDEX(Responses!$W$2:$W$1001,$S177)&lt;=2),", Insurance/TPA","")&amp;IF(AND(INDEX(Responses!$X$2:$X$1001,$S177)&lt;&gt;"",INDEX(Responses!$X$2:$X$1001,$S177)&lt;=2),", Discharge process","")&amp;IF(AND(INDEX(Responses!$Y$2:$Y$1001,$S177)&lt;&gt;"",INDEX(Responses!$Y$2:$Y$1001,$S177)&lt;=2),", Discharge instructions",""),3,500))</f>
        <v/>
      </c>
      <c r="G177" s="24" t="str">
        <f aca="false">IF($S177="","",INDEX(Responses!$L$2:$L$1001,$S177)&amp;"")</f>
        <v/>
      </c>
      <c r="H177" s="27"/>
      <c r="I177" s="33"/>
      <c r="J177" s="34" t="str">
        <f aca="false">IF(OR(I177="",B177=""),"",ROUND((I177-B177)*24,1))</f>
        <v/>
      </c>
      <c r="K177" s="27"/>
      <c r="L177" s="27"/>
      <c r="M177" s="27"/>
      <c r="N177" s="35"/>
      <c r="O177" s="36" t="str">
        <f aca="false">IF(OR(N177="",B177=""),"",N177-B177)</f>
        <v/>
      </c>
      <c r="P177" s="24" t="str">
        <f aca="false">IF(J177="","",IF(AND(C177="IPD",J177&lt;=24),"Yes",IF(AND(C177&lt;&gt;"IPD",J177&lt;=48),"Yes","No")))</f>
        <v/>
      </c>
      <c r="Q177" s="24" t="str">
        <f aca="false">IF(B177="","",TEXT(B177,"yyyy-mm"))</f>
        <v/>
      </c>
      <c r="R177" s="34" t="str">
        <f aca="false">IF(AND(Q177='Monthly Summary'!$C$4,J177&lt;&gt;""),J177,"")</f>
        <v/>
      </c>
      <c r="S177" s="24" t="str">
        <f aca="false">IF(A177="","",IFERROR(MATCH(A177,Responses!$A$2:$A$1001,0),""))</f>
        <v/>
      </c>
    </row>
    <row r="178" customFormat="false" ht="15" hidden="false" customHeight="false" outlineLevel="0" collapsed="false">
      <c r="A178" s="27"/>
      <c r="B178" s="32" t="str">
        <f aca="false">IF($S178="","",INDEX(Responses!$B$2:$B$1001,$S178))</f>
        <v/>
      </c>
      <c r="C178" s="24" t="str">
        <f aca="false">IF($S178="","",INDEX(Responses!$E$2:$E$1001,$S178)&amp;"")</f>
        <v/>
      </c>
      <c r="D178" s="24" t="str">
        <f aca="false">IF($S178="","",INDEX(Responses!$G$2:$G$1001,$S178)&amp;"")</f>
        <v/>
      </c>
      <c r="E178" s="24" t="str">
        <f aca="false">IF($S178="","",INDEX(Responses!$J$2:$J$1001,$S178))</f>
        <v/>
      </c>
      <c r="F178" s="24" t="str">
        <f aca="false">IF($S178="","",MID(IF(AND(INDEX(Responses!$M$2:$M$1001,$S178)&lt;&gt;"",INDEX(Responses!$M$2:$M$1001,$S178)&lt;=2),", Booking/Admission","")&amp;IF(AND(INDEX(Responses!$N$2:$N$1001,$S178)&lt;&gt;"",INDEX(Responses!$N$2:$N$1001,$S178)&lt;=2),", Waiting time","")&amp;IF(AND(INDEX(Responses!$O$2:$O$1001,$S178)&lt;&gt;"",INDEX(Responses!$O$2:$O$1001,$S178)&lt;=2),", Doctor communication","")&amp;IF(AND(INDEX(Responses!$P$2:$P$1001,$S178)&lt;&gt;"",INDEX(Responses!$P$2:$P$1001,$S178)&lt;=2),", Time to ask questions","")&amp;IF(AND(INDEX(Responses!$Q$2:$Q$1001,$S178)&lt;&gt;"",INDEX(Responses!$Q$2:$Q$1001,$S178)&lt;=2),", Front desk and billing staff","")&amp;IF(AND(INDEX(Responses!$R$2:$R$1001,$S178)&lt;&gt;"",INDEX(Responses!$R$2:$R$1001,$S178)&lt;=2),", Billing clarity","")&amp;IF(AND(INDEX(Responses!$S$2:$S$1001,$S178)&lt;&gt;"",INDEX(Responses!$S$2:$S$1001,$S178)&lt;=2),", Cleanliness","")&amp;IF(AND(INDEX(Responses!$T$2:$T$1001,$S178)&lt;&gt;"",INDEX(Responses!$T$2:$T$1001,$S178)&lt;=2),", Nursing responsiveness","")&amp;IF(AND(INDEX(Responses!$U$2:$U$1001,$S178)&lt;&gt;"",INDEX(Responses!$U$2:$U$1001,$S178)&lt;=2),", Nursing courtesy","")&amp;IF(AND(INDEX(Responses!$V$2:$V$1001,$S178)&lt;&gt;"",INDEX(Responses!$V$2:$V$1001,$S178)&lt;=2),", Food","")&amp;IF(AND(INDEX(Responses!$W$2:$W$1001,$S178)&lt;&gt;"",INDEX(Responses!$W$2:$W$1001,$S178)&lt;=2),", Insurance/TPA","")&amp;IF(AND(INDEX(Responses!$X$2:$X$1001,$S178)&lt;&gt;"",INDEX(Responses!$X$2:$X$1001,$S178)&lt;=2),", Discharge process","")&amp;IF(AND(INDEX(Responses!$Y$2:$Y$1001,$S178)&lt;&gt;"",INDEX(Responses!$Y$2:$Y$1001,$S178)&lt;=2),", Discharge instructions",""),3,500))</f>
        <v/>
      </c>
      <c r="G178" s="24" t="str">
        <f aca="false">IF($S178="","",INDEX(Responses!$L$2:$L$1001,$S178)&amp;"")</f>
        <v/>
      </c>
      <c r="H178" s="27"/>
      <c r="I178" s="33"/>
      <c r="J178" s="34" t="str">
        <f aca="false">IF(OR(I178="",B178=""),"",ROUND((I178-B178)*24,1))</f>
        <v/>
      </c>
      <c r="K178" s="27"/>
      <c r="L178" s="27"/>
      <c r="M178" s="27"/>
      <c r="N178" s="35"/>
      <c r="O178" s="36" t="str">
        <f aca="false">IF(OR(N178="",B178=""),"",N178-B178)</f>
        <v/>
      </c>
      <c r="P178" s="24" t="str">
        <f aca="false">IF(J178="","",IF(AND(C178="IPD",J178&lt;=24),"Yes",IF(AND(C178&lt;&gt;"IPD",J178&lt;=48),"Yes","No")))</f>
        <v/>
      </c>
      <c r="Q178" s="24" t="str">
        <f aca="false">IF(B178="","",TEXT(B178,"yyyy-mm"))</f>
        <v/>
      </c>
      <c r="R178" s="34" t="str">
        <f aca="false">IF(AND(Q178='Monthly Summary'!$C$4,J178&lt;&gt;""),J178,"")</f>
        <v/>
      </c>
      <c r="S178" s="24" t="str">
        <f aca="false">IF(A178="","",IFERROR(MATCH(A178,Responses!$A$2:$A$1001,0),""))</f>
        <v/>
      </c>
    </row>
    <row r="179" customFormat="false" ht="15" hidden="false" customHeight="false" outlineLevel="0" collapsed="false">
      <c r="A179" s="27"/>
      <c r="B179" s="32" t="str">
        <f aca="false">IF($S179="","",INDEX(Responses!$B$2:$B$1001,$S179))</f>
        <v/>
      </c>
      <c r="C179" s="24" t="str">
        <f aca="false">IF($S179="","",INDEX(Responses!$E$2:$E$1001,$S179)&amp;"")</f>
        <v/>
      </c>
      <c r="D179" s="24" t="str">
        <f aca="false">IF($S179="","",INDEX(Responses!$G$2:$G$1001,$S179)&amp;"")</f>
        <v/>
      </c>
      <c r="E179" s="24" t="str">
        <f aca="false">IF($S179="","",INDEX(Responses!$J$2:$J$1001,$S179))</f>
        <v/>
      </c>
      <c r="F179" s="24" t="str">
        <f aca="false">IF($S179="","",MID(IF(AND(INDEX(Responses!$M$2:$M$1001,$S179)&lt;&gt;"",INDEX(Responses!$M$2:$M$1001,$S179)&lt;=2),", Booking/Admission","")&amp;IF(AND(INDEX(Responses!$N$2:$N$1001,$S179)&lt;&gt;"",INDEX(Responses!$N$2:$N$1001,$S179)&lt;=2),", Waiting time","")&amp;IF(AND(INDEX(Responses!$O$2:$O$1001,$S179)&lt;&gt;"",INDEX(Responses!$O$2:$O$1001,$S179)&lt;=2),", Doctor communication","")&amp;IF(AND(INDEX(Responses!$P$2:$P$1001,$S179)&lt;&gt;"",INDEX(Responses!$P$2:$P$1001,$S179)&lt;=2),", Time to ask questions","")&amp;IF(AND(INDEX(Responses!$Q$2:$Q$1001,$S179)&lt;&gt;"",INDEX(Responses!$Q$2:$Q$1001,$S179)&lt;=2),", Front desk and billing staff","")&amp;IF(AND(INDEX(Responses!$R$2:$R$1001,$S179)&lt;&gt;"",INDEX(Responses!$R$2:$R$1001,$S179)&lt;=2),", Billing clarity","")&amp;IF(AND(INDEX(Responses!$S$2:$S$1001,$S179)&lt;&gt;"",INDEX(Responses!$S$2:$S$1001,$S179)&lt;=2),", Cleanliness","")&amp;IF(AND(INDEX(Responses!$T$2:$T$1001,$S179)&lt;&gt;"",INDEX(Responses!$T$2:$T$1001,$S179)&lt;=2),", Nursing responsiveness","")&amp;IF(AND(INDEX(Responses!$U$2:$U$1001,$S179)&lt;&gt;"",INDEX(Responses!$U$2:$U$1001,$S179)&lt;=2),", Nursing courtesy","")&amp;IF(AND(INDEX(Responses!$V$2:$V$1001,$S179)&lt;&gt;"",INDEX(Responses!$V$2:$V$1001,$S179)&lt;=2),", Food","")&amp;IF(AND(INDEX(Responses!$W$2:$W$1001,$S179)&lt;&gt;"",INDEX(Responses!$W$2:$W$1001,$S179)&lt;=2),", Insurance/TPA","")&amp;IF(AND(INDEX(Responses!$X$2:$X$1001,$S179)&lt;&gt;"",INDEX(Responses!$X$2:$X$1001,$S179)&lt;=2),", Discharge process","")&amp;IF(AND(INDEX(Responses!$Y$2:$Y$1001,$S179)&lt;&gt;"",INDEX(Responses!$Y$2:$Y$1001,$S179)&lt;=2),", Discharge instructions",""),3,500))</f>
        <v/>
      </c>
      <c r="G179" s="24" t="str">
        <f aca="false">IF($S179="","",INDEX(Responses!$L$2:$L$1001,$S179)&amp;"")</f>
        <v/>
      </c>
      <c r="H179" s="27"/>
      <c r="I179" s="33"/>
      <c r="J179" s="34" t="str">
        <f aca="false">IF(OR(I179="",B179=""),"",ROUND((I179-B179)*24,1))</f>
        <v/>
      </c>
      <c r="K179" s="27"/>
      <c r="L179" s="27"/>
      <c r="M179" s="27"/>
      <c r="N179" s="35"/>
      <c r="O179" s="36" t="str">
        <f aca="false">IF(OR(N179="",B179=""),"",N179-B179)</f>
        <v/>
      </c>
      <c r="P179" s="24" t="str">
        <f aca="false">IF(J179="","",IF(AND(C179="IPD",J179&lt;=24),"Yes",IF(AND(C179&lt;&gt;"IPD",J179&lt;=48),"Yes","No")))</f>
        <v/>
      </c>
      <c r="Q179" s="24" t="str">
        <f aca="false">IF(B179="","",TEXT(B179,"yyyy-mm"))</f>
        <v/>
      </c>
      <c r="R179" s="34" t="str">
        <f aca="false">IF(AND(Q179='Monthly Summary'!$C$4,J179&lt;&gt;""),J179,"")</f>
        <v/>
      </c>
      <c r="S179" s="24" t="str">
        <f aca="false">IF(A179="","",IFERROR(MATCH(A179,Responses!$A$2:$A$1001,0),""))</f>
        <v/>
      </c>
    </row>
    <row r="180" customFormat="false" ht="15" hidden="false" customHeight="false" outlineLevel="0" collapsed="false">
      <c r="A180" s="27"/>
      <c r="B180" s="32" t="str">
        <f aca="false">IF($S180="","",INDEX(Responses!$B$2:$B$1001,$S180))</f>
        <v/>
      </c>
      <c r="C180" s="24" t="str">
        <f aca="false">IF($S180="","",INDEX(Responses!$E$2:$E$1001,$S180)&amp;"")</f>
        <v/>
      </c>
      <c r="D180" s="24" t="str">
        <f aca="false">IF($S180="","",INDEX(Responses!$G$2:$G$1001,$S180)&amp;"")</f>
        <v/>
      </c>
      <c r="E180" s="24" t="str">
        <f aca="false">IF($S180="","",INDEX(Responses!$J$2:$J$1001,$S180))</f>
        <v/>
      </c>
      <c r="F180" s="24" t="str">
        <f aca="false">IF($S180="","",MID(IF(AND(INDEX(Responses!$M$2:$M$1001,$S180)&lt;&gt;"",INDEX(Responses!$M$2:$M$1001,$S180)&lt;=2),", Booking/Admission","")&amp;IF(AND(INDEX(Responses!$N$2:$N$1001,$S180)&lt;&gt;"",INDEX(Responses!$N$2:$N$1001,$S180)&lt;=2),", Waiting time","")&amp;IF(AND(INDEX(Responses!$O$2:$O$1001,$S180)&lt;&gt;"",INDEX(Responses!$O$2:$O$1001,$S180)&lt;=2),", Doctor communication","")&amp;IF(AND(INDEX(Responses!$P$2:$P$1001,$S180)&lt;&gt;"",INDEX(Responses!$P$2:$P$1001,$S180)&lt;=2),", Time to ask questions","")&amp;IF(AND(INDEX(Responses!$Q$2:$Q$1001,$S180)&lt;&gt;"",INDEX(Responses!$Q$2:$Q$1001,$S180)&lt;=2),", Front desk and billing staff","")&amp;IF(AND(INDEX(Responses!$R$2:$R$1001,$S180)&lt;&gt;"",INDEX(Responses!$R$2:$R$1001,$S180)&lt;=2),", Billing clarity","")&amp;IF(AND(INDEX(Responses!$S$2:$S$1001,$S180)&lt;&gt;"",INDEX(Responses!$S$2:$S$1001,$S180)&lt;=2),", Cleanliness","")&amp;IF(AND(INDEX(Responses!$T$2:$T$1001,$S180)&lt;&gt;"",INDEX(Responses!$T$2:$T$1001,$S180)&lt;=2),", Nursing responsiveness","")&amp;IF(AND(INDEX(Responses!$U$2:$U$1001,$S180)&lt;&gt;"",INDEX(Responses!$U$2:$U$1001,$S180)&lt;=2),", Nursing courtesy","")&amp;IF(AND(INDEX(Responses!$V$2:$V$1001,$S180)&lt;&gt;"",INDEX(Responses!$V$2:$V$1001,$S180)&lt;=2),", Food","")&amp;IF(AND(INDEX(Responses!$W$2:$W$1001,$S180)&lt;&gt;"",INDEX(Responses!$W$2:$W$1001,$S180)&lt;=2),", Insurance/TPA","")&amp;IF(AND(INDEX(Responses!$X$2:$X$1001,$S180)&lt;&gt;"",INDEX(Responses!$X$2:$X$1001,$S180)&lt;=2),", Discharge process","")&amp;IF(AND(INDEX(Responses!$Y$2:$Y$1001,$S180)&lt;&gt;"",INDEX(Responses!$Y$2:$Y$1001,$S180)&lt;=2),", Discharge instructions",""),3,500))</f>
        <v/>
      </c>
      <c r="G180" s="24" t="str">
        <f aca="false">IF($S180="","",INDEX(Responses!$L$2:$L$1001,$S180)&amp;"")</f>
        <v/>
      </c>
      <c r="H180" s="27"/>
      <c r="I180" s="33"/>
      <c r="J180" s="34" t="str">
        <f aca="false">IF(OR(I180="",B180=""),"",ROUND((I180-B180)*24,1))</f>
        <v/>
      </c>
      <c r="K180" s="27"/>
      <c r="L180" s="27"/>
      <c r="M180" s="27"/>
      <c r="N180" s="35"/>
      <c r="O180" s="36" t="str">
        <f aca="false">IF(OR(N180="",B180=""),"",N180-B180)</f>
        <v/>
      </c>
      <c r="P180" s="24" t="str">
        <f aca="false">IF(J180="","",IF(AND(C180="IPD",J180&lt;=24),"Yes",IF(AND(C180&lt;&gt;"IPD",J180&lt;=48),"Yes","No")))</f>
        <v/>
      </c>
      <c r="Q180" s="24" t="str">
        <f aca="false">IF(B180="","",TEXT(B180,"yyyy-mm"))</f>
        <v/>
      </c>
      <c r="R180" s="34" t="str">
        <f aca="false">IF(AND(Q180='Monthly Summary'!$C$4,J180&lt;&gt;""),J180,"")</f>
        <v/>
      </c>
      <c r="S180" s="24" t="str">
        <f aca="false">IF(A180="","",IFERROR(MATCH(A180,Responses!$A$2:$A$1001,0),""))</f>
        <v/>
      </c>
    </row>
    <row r="181" customFormat="false" ht="15" hidden="false" customHeight="false" outlineLevel="0" collapsed="false">
      <c r="A181" s="27"/>
      <c r="B181" s="32" t="str">
        <f aca="false">IF($S181="","",INDEX(Responses!$B$2:$B$1001,$S181))</f>
        <v/>
      </c>
      <c r="C181" s="24" t="str">
        <f aca="false">IF($S181="","",INDEX(Responses!$E$2:$E$1001,$S181)&amp;"")</f>
        <v/>
      </c>
      <c r="D181" s="24" t="str">
        <f aca="false">IF($S181="","",INDEX(Responses!$G$2:$G$1001,$S181)&amp;"")</f>
        <v/>
      </c>
      <c r="E181" s="24" t="str">
        <f aca="false">IF($S181="","",INDEX(Responses!$J$2:$J$1001,$S181))</f>
        <v/>
      </c>
      <c r="F181" s="24" t="str">
        <f aca="false">IF($S181="","",MID(IF(AND(INDEX(Responses!$M$2:$M$1001,$S181)&lt;&gt;"",INDEX(Responses!$M$2:$M$1001,$S181)&lt;=2),", Booking/Admission","")&amp;IF(AND(INDEX(Responses!$N$2:$N$1001,$S181)&lt;&gt;"",INDEX(Responses!$N$2:$N$1001,$S181)&lt;=2),", Waiting time","")&amp;IF(AND(INDEX(Responses!$O$2:$O$1001,$S181)&lt;&gt;"",INDEX(Responses!$O$2:$O$1001,$S181)&lt;=2),", Doctor communication","")&amp;IF(AND(INDEX(Responses!$P$2:$P$1001,$S181)&lt;&gt;"",INDEX(Responses!$P$2:$P$1001,$S181)&lt;=2),", Time to ask questions","")&amp;IF(AND(INDEX(Responses!$Q$2:$Q$1001,$S181)&lt;&gt;"",INDEX(Responses!$Q$2:$Q$1001,$S181)&lt;=2),", Front desk and billing staff","")&amp;IF(AND(INDEX(Responses!$R$2:$R$1001,$S181)&lt;&gt;"",INDEX(Responses!$R$2:$R$1001,$S181)&lt;=2),", Billing clarity","")&amp;IF(AND(INDEX(Responses!$S$2:$S$1001,$S181)&lt;&gt;"",INDEX(Responses!$S$2:$S$1001,$S181)&lt;=2),", Cleanliness","")&amp;IF(AND(INDEX(Responses!$T$2:$T$1001,$S181)&lt;&gt;"",INDEX(Responses!$T$2:$T$1001,$S181)&lt;=2),", Nursing responsiveness","")&amp;IF(AND(INDEX(Responses!$U$2:$U$1001,$S181)&lt;&gt;"",INDEX(Responses!$U$2:$U$1001,$S181)&lt;=2),", Nursing courtesy","")&amp;IF(AND(INDEX(Responses!$V$2:$V$1001,$S181)&lt;&gt;"",INDEX(Responses!$V$2:$V$1001,$S181)&lt;=2),", Food","")&amp;IF(AND(INDEX(Responses!$W$2:$W$1001,$S181)&lt;&gt;"",INDEX(Responses!$W$2:$W$1001,$S181)&lt;=2),", Insurance/TPA","")&amp;IF(AND(INDEX(Responses!$X$2:$X$1001,$S181)&lt;&gt;"",INDEX(Responses!$X$2:$X$1001,$S181)&lt;=2),", Discharge process","")&amp;IF(AND(INDEX(Responses!$Y$2:$Y$1001,$S181)&lt;&gt;"",INDEX(Responses!$Y$2:$Y$1001,$S181)&lt;=2),", Discharge instructions",""),3,500))</f>
        <v/>
      </c>
      <c r="G181" s="24" t="str">
        <f aca="false">IF($S181="","",INDEX(Responses!$L$2:$L$1001,$S181)&amp;"")</f>
        <v/>
      </c>
      <c r="H181" s="27"/>
      <c r="I181" s="33"/>
      <c r="J181" s="34" t="str">
        <f aca="false">IF(OR(I181="",B181=""),"",ROUND((I181-B181)*24,1))</f>
        <v/>
      </c>
      <c r="K181" s="27"/>
      <c r="L181" s="27"/>
      <c r="M181" s="27"/>
      <c r="N181" s="35"/>
      <c r="O181" s="36" t="str">
        <f aca="false">IF(OR(N181="",B181=""),"",N181-B181)</f>
        <v/>
      </c>
      <c r="P181" s="24" t="str">
        <f aca="false">IF(J181="","",IF(AND(C181="IPD",J181&lt;=24),"Yes",IF(AND(C181&lt;&gt;"IPD",J181&lt;=48),"Yes","No")))</f>
        <v/>
      </c>
      <c r="Q181" s="24" t="str">
        <f aca="false">IF(B181="","",TEXT(B181,"yyyy-mm"))</f>
        <v/>
      </c>
      <c r="R181" s="34" t="str">
        <f aca="false">IF(AND(Q181='Monthly Summary'!$C$4,J181&lt;&gt;""),J181,"")</f>
        <v/>
      </c>
      <c r="S181" s="24" t="str">
        <f aca="false">IF(A181="","",IFERROR(MATCH(A181,Responses!$A$2:$A$1001,0),""))</f>
        <v/>
      </c>
    </row>
    <row r="182" customFormat="false" ht="15" hidden="false" customHeight="false" outlineLevel="0" collapsed="false">
      <c r="A182" s="27"/>
      <c r="B182" s="32" t="str">
        <f aca="false">IF($S182="","",INDEX(Responses!$B$2:$B$1001,$S182))</f>
        <v/>
      </c>
      <c r="C182" s="24" t="str">
        <f aca="false">IF($S182="","",INDEX(Responses!$E$2:$E$1001,$S182)&amp;"")</f>
        <v/>
      </c>
      <c r="D182" s="24" t="str">
        <f aca="false">IF($S182="","",INDEX(Responses!$G$2:$G$1001,$S182)&amp;"")</f>
        <v/>
      </c>
      <c r="E182" s="24" t="str">
        <f aca="false">IF($S182="","",INDEX(Responses!$J$2:$J$1001,$S182))</f>
        <v/>
      </c>
      <c r="F182" s="24" t="str">
        <f aca="false">IF($S182="","",MID(IF(AND(INDEX(Responses!$M$2:$M$1001,$S182)&lt;&gt;"",INDEX(Responses!$M$2:$M$1001,$S182)&lt;=2),", Booking/Admission","")&amp;IF(AND(INDEX(Responses!$N$2:$N$1001,$S182)&lt;&gt;"",INDEX(Responses!$N$2:$N$1001,$S182)&lt;=2),", Waiting time","")&amp;IF(AND(INDEX(Responses!$O$2:$O$1001,$S182)&lt;&gt;"",INDEX(Responses!$O$2:$O$1001,$S182)&lt;=2),", Doctor communication","")&amp;IF(AND(INDEX(Responses!$P$2:$P$1001,$S182)&lt;&gt;"",INDEX(Responses!$P$2:$P$1001,$S182)&lt;=2),", Time to ask questions","")&amp;IF(AND(INDEX(Responses!$Q$2:$Q$1001,$S182)&lt;&gt;"",INDEX(Responses!$Q$2:$Q$1001,$S182)&lt;=2),", Front desk and billing staff","")&amp;IF(AND(INDEX(Responses!$R$2:$R$1001,$S182)&lt;&gt;"",INDEX(Responses!$R$2:$R$1001,$S182)&lt;=2),", Billing clarity","")&amp;IF(AND(INDEX(Responses!$S$2:$S$1001,$S182)&lt;&gt;"",INDEX(Responses!$S$2:$S$1001,$S182)&lt;=2),", Cleanliness","")&amp;IF(AND(INDEX(Responses!$T$2:$T$1001,$S182)&lt;&gt;"",INDEX(Responses!$T$2:$T$1001,$S182)&lt;=2),", Nursing responsiveness","")&amp;IF(AND(INDEX(Responses!$U$2:$U$1001,$S182)&lt;&gt;"",INDEX(Responses!$U$2:$U$1001,$S182)&lt;=2),", Nursing courtesy","")&amp;IF(AND(INDEX(Responses!$V$2:$V$1001,$S182)&lt;&gt;"",INDEX(Responses!$V$2:$V$1001,$S182)&lt;=2),", Food","")&amp;IF(AND(INDEX(Responses!$W$2:$W$1001,$S182)&lt;&gt;"",INDEX(Responses!$W$2:$W$1001,$S182)&lt;=2),", Insurance/TPA","")&amp;IF(AND(INDEX(Responses!$X$2:$X$1001,$S182)&lt;&gt;"",INDEX(Responses!$X$2:$X$1001,$S182)&lt;=2),", Discharge process","")&amp;IF(AND(INDEX(Responses!$Y$2:$Y$1001,$S182)&lt;&gt;"",INDEX(Responses!$Y$2:$Y$1001,$S182)&lt;=2),", Discharge instructions",""),3,500))</f>
        <v/>
      </c>
      <c r="G182" s="24" t="str">
        <f aca="false">IF($S182="","",INDEX(Responses!$L$2:$L$1001,$S182)&amp;"")</f>
        <v/>
      </c>
      <c r="H182" s="27"/>
      <c r="I182" s="33"/>
      <c r="J182" s="34" t="str">
        <f aca="false">IF(OR(I182="",B182=""),"",ROUND((I182-B182)*24,1))</f>
        <v/>
      </c>
      <c r="K182" s="27"/>
      <c r="L182" s="27"/>
      <c r="M182" s="27"/>
      <c r="N182" s="35"/>
      <c r="O182" s="36" t="str">
        <f aca="false">IF(OR(N182="",B182=""),"",N182-B182)</f>
        <v/>
      </c>
      <c r="P182" s="24" t="str">
        <f aca="false">IF(J182="","",IF(AND(C182="IPD",J182&lt;=24),"Yes",IF(AND(C182&lt;&gt;"IPD",J182&lt;=48),"Yes","No")))</f>
        <v/>
      </c>
      <c r="Q182" s="24" t="str">
        <f aca="false">IF(B182="","",TEXT(B182,"yyyy-mm"))</f>
        <v/>
      </c>
      <c r="R182" s="34" t="str">
        <f aca="false">IF(AND(Q182='Monthly Summary'!$C$4,J182&lt;&gt;""),J182,"")</f>
        <v/>
      </c>
      <c r="S182" s="24" t="str">
        <f aca="false">IF(A182="","",IFERROR(MATCH(A182,Responses!$A$2:$A$1001,0),""))</f>
        <v/>
      </c>
    </row>
    <row r="183" customFormat="false" ht="15" hidden="false" customHeight="false" outlineLevel="0" collapsed="false">
      <c r="A183" s="27"/>
      <c r="B183" s="32" t="str">
        <f aca="false">IF($S183="","",INDEX(Responses!$B$2:$B$1001,$S183))</f>
        <v/>
      </c>
      <c r="C183" s="24" t="str">
        <f aca="false">IF($S183="","",INDEX(Responses!$E$2:$E$1001,$S183)&amp;"")</f>
        <v/>
      </c>
      <c r="D183" s="24" t="str">
        <f aca="false">IF($S183="","",INDEX(Responses!$G$2:$G$1001,$S183)&amp;"")</f>
        <v/>
      </c>
      <c r="E183" s="24" t="str">
        <f aca="false">IF($S183="","",INDEX(Responses!$J$2:$J$1001,$S183))</f>
        <v/>
      </c>
      <c r="F183" s="24" t="str">
        <f aca="false">IF($S183="","",MID(IF(AND(INDEX(Responses!$M$2:$M$1001,$S183)&lt;&gt;"",INDEX(Responses!$M$2:$M$1001,$S183)&lt;=2),", Booking/Admission","")&amp;IF(AND(INDEX(Responses!$N$2:$N$1001,$S183)&lt;&gt;"",INDEX(Responses!$N$2:$N$1001,$S183)&lt;=2),", Waiting time","")&amp;IF(AND(INDEX(Responses!$O$2:$O$1001,$S183)&lt;&gt;"",INDEX(Responses!$O$2:$O$1001,$S183)&lt;=2),", Doctor communication","")&amp;IF(AND(INDEX(Responses!$P$2:$P$1001,$S183)&lt;&gt;"",INDEX(Responses!$P$2:$P$1001,$S183)&lt;=2),", Time to ask questions","")&amp;IF(AND(INDEX(Responses!$Q$2:$Q$1001,$S183)&lt;&gt;"",INDEX(Responses!$Q$2:$Q$1001,$S183)&lt;=2),", Front desk and billing staff","")&amp;IF(AND(INDEX(Responses!$R$2:$R$1001,$S183)&lt;&gt;"",INDEX(Responses!$R$2:$R$1001,$S183)&lt;=2),", Billing clarity","")&amp;IF(AND(INDEX(Responses!$S$2:$S$1001,$S183)&lt;&gt;"",INDEX(Responses!$S$2:$S$1001,$S183)&lt;=2),", Cleanliness","")&amp;IF(AND(INDEX(Responses!$T$2:$T$1001,$S183)&lt;&gt;"",INDEX(Responses!$T$2:$T$1001,$S183)&lt;=2),", Nursing responsiveness","")&amp;IF(AND(INDEX(Responses!$U$2:$U$1001,$S183)&lt;&gt;"",INDEX(Responses!$U$2:$U$1001,$S183)&lt;=2),", Nursing courtesy","")&amp;IF(AND(INDEX(Responses!$V$2:$V$1001,$S183)&lt;&gt;"",INDEX(Responses!$V$2:$V$1001,$S183)&lt;=2),", Food","")&amp;IF(AND(INDEX(Responses!$W$2:$W$1001,$S183)&lt;&gt;"",INDEX(Responses!$W$2:$W$1001,$S183)&lt;=2),", Insurance/TPA","")&amp;IF(AND(INDEX(Responses!$X$2:$X$1001,$S183)&lt;&gt;"",INDEX(Responses!$X$2:$X$1001,$S183)&lt;=2),", Discharge process","")&amp;IF(AND(INDEX(Responses!$Y$2:$Y$1001,$S183)&lt;&gt;"",INDEX(Responses!$Y$2:$Y$1001,$S183)&lt;=2),", Discharge instructions",""),3,500))</f>
        <v/>
      </c>
      <c r="G183" s="24" t="str">
        <f aca="false">IF($S183="","",INDEX(Responses!$L$2:$L$1001,$S183)&amp;"")</f>
        <v/>
      </c>
      <c r="H183" s="27"/>
      <c r="I183" s="33"/>
      <c r="J183" s="34" t="str">
        <f aca="false">IF(OR(I183="",B183=""),"",ROUND((I183-B183)*24,1))</f>
        <v/>
      </c>
      <c r="K183" s="27"/>
      <c r="L183" s="27"/>
      <c r="M183" s="27"/>
      <c r="N183" s="35"/>
      <c r="O183" s="36" t="str">
        <f aca="false">IF(OR(N183="",B183=""),"",N183-B183)</f>
        <v/>
      </c>
      <c r="P183" s="24" t="str">
        <f aca="false">IF(J183="","",IF(AND(C183="IPD",J183&lt;=24),"Yes",IF(AND(C183&lt;&gt;"IPD",J183&lt;=48),"Yes","No")))</f>
        <v/>
      </c>
      <c r="Q183" s="24" t="str">
        <f aca="false">IF(B183="","",TEXT(B183,"yyyy-mm"))</f>
        <v/>
      </c>
      <c r="R183" s="34" t="str">
        <f aca="false">IF(AND(Q183='Monthly Summary'!$C$4,J183&lt;&gt;""),J183,"")</f>
        <v/>
      </c>
      <c r="S183" s="24" t="str">
        <f aca="false">IF(A183="","",IFERROR(MATCH(A183,Responses!$A$2:$A$1001,0),""))</f>
        <v/>
      </c>
    </row>
    <row r="184" customFormat="false" ht="15" hidden="false" customHeight="false" outlineLevel="0" collapsed="false">
      <c r="A184" s="27"/>
      <c r="B184" s="32" t="str">
        <f aca="false">IF($S184="","",INDEX(Responses!$B$2:$B$1001,$S184))</f>
        <v/>
      </c>
      <c r="C184" s="24" t="str">
        <f aca="false">IF($S184="","",INDEX(Responses!$E$2:$E$1001,$S184)&amp;"")</f>
        <v/>
      </c>
      <c r="D184" s="24" t="str">
        <f aca="false">IF($S184="","",INDEX(Responses!$G$2:$G$1001,$S184)&amp;"")</f>
        <v/>
      </c>
      <c r="E184" s="24" t="str">
        <f aca="false">IF($S184="","",INDEX(Responses!$J$2:$J$1001,$S184))</f>
        <v/>
      </c>
      <c r="F184" s="24" t="str">
        <f aca="false">IF($S184="","",MID(IF(AND(INDEX(Responses!$M$2:$M$1001,$S184)&lt;&gt;"",INDEX(Responses!$M$2:$M$1001,$S184)&lt;=2),", Booking/Admission","")&amp;IF(AND(INDEX(Responses!$N$2:$N$1001,$S184)&lt;&gt;"",INDEX(Responses!$N$2:$N$1001,$S184)&lt;=2),", Waiting time","")&amp;IF(AND(INDEX(Responses!$O$2:$O$1001,$S184)&lt;&gt;"",INDEX(Responses!$O$2:$O$1001,$S184)&lt;=2),", Doctor communication","")&amp;IF(AND(INDEX(Responses!$P$2:$P$1001,$S184)&lt;&gt;"",INDEX(Responses!$P$2:$P$1001,$S184)&lt;=2),", Time to ask questions","")&amp;IF(AND(INDEX(Responses!$Q$2:$Q$1001,$S184)&lt;&gt;"",INDEX(Responses!$Q$2:$Q$1001,$S184)&lt;=2),", Front desk and billing staff","")&amp;IF(AND(INDEX(Responses!$R$2:$R$1001,$S184)&lt;&gt;"",INDEX(Responses!$R$2:$R$1001,$S184)&lt;=2),", Billing clarity","")&amp;IF(AND(INDEX(Responses!$S$2:$S$1001,$S184)&lt;&gt;"",INDEX(Responses!$S$2:$S$1001,$S184)&lt;=2),", Cleanliness","")&amp;IF(AND(INDEX(Responses!$T$2:$T$1001,$S184)&lt;&gt;"",INDEX(Responses!$T$2:$T$1001,$S184)&lt;=2),", Nursing responsiveness","")&amp;IF(AND(INDEX(Responses!$U$2:$U$1001,$S184)&lt;&gt;"",INDEX(Responses!$U$2:$U$1001,$S184)&lt;=2),", Nursing courtesy","")&amp;IF(AND(INDEX(Responses!$V$2:$V$1001,$S184)&lt;&gt;"",INDEX(Responses!$V$2:$V$1001,$S184)&lt;=2),", Food","")&amp;IF(AND(INDEX(Responses!$W$2:$W$1001,$S184)&lt;&gt;"",INDEX(Responses!$W$2:$W$1001,$S184)&lt;=2),", Insurance/TPA","")&amp;IF(AND(INDEX(Responses!$X$2:$X$1001,$S184)&lt;&gt;"",INDEX(Responses!$X$2:$X$1001,$S184)&lt;=2),", Discharge process","")&amp;IF(AND(INDEX(Responses!$Y$2:$Y$1001,$S184)&lt;&gt;"",INDEX(Responses!$Y$2:$Y$1001,$S184)&lt;=2),", Discharge instructions",""),3,500))</f>
        <v/>
      </c>
      <c r="G184" s="24" t="str">
        <f aca="false">IF($S184="","",INDEX(Responses!$L$2:$L$1001,$S184)&amp;"")</f>
        <v/>
      </c>
      <c r="H184" s="27"/>
      <c r="I184" s="33"/>
      <c r="J184" s="34" t="str">
        <f aca="false">IF(OR(I184="",B184=""),"",ROUND((I184-B184)*24,1))</f>
        <v/>
      </c>
      <c r="K184" s="27"/>
      <c r="L184" s="27"/>
      <c r="M184" s="27"/>
      <c r="N184" s="35"/>
      <c r="O184" s="36" t="str">
        <f aca="false">IF(OR(N184="",B184=""),"",N184-B184)</f>
        <v/>
      </c>
      <c r="P184" s="24" t="str">
        <f aca="false">IF(J184="","",IF(AND(C184="IPD",J184&lt;=24),"Yes",IF(AND(C184&lt;&gt;"IPD",J184&lt;=48),"Yes","No")))</f>
        <v/>
      </c>
      <c r="Q184" s="24" t="str">
        <f aca="false">IF(B184="","",TEXT(B184,"yyyy-mm"))</f>
        <v/>
      </c>
      <c r="R184" s="34" t="str">
        <f aca="false">IF(AND(Q184='Monthly Summary'!$C$4,J184&lt;&gt;""),J184,"")</f>
        <v/>
      </c>
      <c r="S184" s="24" t="str">
        <f aca="false">IF(A184="","",IFERROR(MATCH(A184,Responses!$A$2:$A$1001,0),""))</f>
        <v/>
      </c>
    </row>
    <row r="185" customFormat="false" ht="15" hidden="false" customHeight="false" outlineLevel="0" collapsed="false">
      <c r="A185" s="27"/>
      <c r="B185" s="32" t="str">
        <f aca="false">IF($S185="","",INDEX(Responses!$B$2:$B$1001,$S185))</f>
        <v/>
      </c>
      <c r="C185" s="24" t="str">
        <f aca="false">IF($S185="","",INDEX(Responses!$E$2:$E$1001,$S185)&amp;"")</f>
        <v/>
      </c>
      <c r="D185" s="24" t="str">
        <f aca="false">IF($S185="","",INDEX(Responses!$G$2:$G$1001,$S185)&amp;"")</f>
        <v/>
      </c>
      <c r="E185" s="24" t="str">
        <f aca="false">IF($S185="","",INDEX(Responses!$J$2:$J$1001,$S185))</f>
        <v/>
      </c>
      <c r="F185" s="24" t="str">
        <f aca="false">IF($S185="","",MID(IF(AND(INDEX(Responses!$M$2:$M$1001,$S185)&lt;&gt;"",INDEX(Responses!$M$2:$M$1001,$S185)&lt;=2),", Booking/Admission","")&amp;IF(AND(INDEX(Responses!$N$2:$N$1001,$S185)&lt;&gt;"",INDEX(Responses!$N$2:$N$1001,$S185)&lt;=2),", Waiting time","")&amp;IF(AND(INDEX(Responses!$O$2:$O$1001,$S185)&lt;&gt;"",INDEX(Responses!$O$2:$O$1001,$S185)&lt;=2),", Doctor communication","")&amp;IF(AND(INDEX(Responses!$P$2:$P$1001,$S185)&lt;&gt;"",INDEX(Responses!$P$2:$P$1001,$S185)&lt;=2),", Time to ask questions","")&amp;IF(AND(INDEX(Responses!$Q$2:$Q$1001,$S185)&lt;&gt;"",INDEX(Responses!$Q$2:$Q$1001,$S185)&lt;=2),", Front desk and billing staff","")&amp;IF(AND(INDEX(Responses!$R$2:$R$1001,$S185)&lt;&gt;"",INDEX(Responses!$R$2:$R$1001,$S185)&lt;=2),", Billing clarity","")&amp;IF(AND(INDEX(Responses!$S$2:$S$1001,$S185)&lt;&gt;"",INDEX(Responses!$S$2:$S$1001,$S185)&lt;=2),", Cleanliness","")&amp;IF(AND(INDEX(Responses!$T$2:$T$1001,$S185)&lt;&gt;"",INDEX(Responses!$T$2:$T$1001,$S185)&lt;=2),", Nursing responsiveness","")&amp;IF(AND(INDEX(Responses!$U$2:$U$1001,$S185)&lt;&gt;"",INDEX(Responses!$U$2:$U$1001,$S185)&lt;=2),", Nursing courtesy","")&amp;IF(AND(INDEX(Responses!$V$2:$V$1001,$S185)&lt;&gt;"",INDEX(Responses!$V$2:$V$1001,$S185)&lt;=2),", Food","")&amp;IF(AND(INDEX(Responses!$W$2:$W$1001,$S185)&lt;&gt;"",INDEX(Responses!$W$2:$W$1001,$S185)&lt;=2),", Insurance/TPA","")&amp;IF(AND(INDEX(Responses!$X$2:$X$1001,$S185)&lt;&gt;"",INDEX(Responses!$X$2:$X$1001,$S185)&lt;=2),", Discharge process","")&amp;IF(AND(INDEX(Responses!$Y$2:$Y$1001,$S185)&lt;&gt;"",INDEX(Responses!$Y$2:$Y$1001,$S185)&lt;=2),", Discharge instructions",""),3,500))</f>
        <v/>
      </c>
      <c r="G185" s="24" t="str">
        <f aca="false">IF($S185="","",INDEX(Responses!$L$2:$L$1001,$S185)&amp;"")</f>
        <v/>
      </c>
      <c r="H185" s="27"/>
      <c r="I185" s="33"/>
      <c r="J185" s="34" t="str">
        <f aca="false">IF(OR(I185="",B185=""),"",ROUND((I185-B185)*24,1))</f>
        <v/>
      </c>
      <c r="K185" s="27"/>
      <c r="L185" s="27"/>
      <c r="M185" s="27"/>
      <c r="N185" s="35"/>
      <c r="O185" s="36" t="str">
        <f aca="false">IF(OR(N185="",B185=""),"",N185-B185)</f>
        <v/>
      </c>
      <c r="P185" s="24" t="str">
        <f aca="false">IF(J185="","",IF(AND(C185="IPD",J185&lt;=24),"Yes",IF(AND(C185&lt;&gt;"IPD",J185&lt;=48),"Yes","No")))</f>
        <v/>
      </c>
      <c r="Q185" s="24" t="str">
        <f aca="false">IF(B185="","",TEXT(B185,"yyyy-mm"))</f>
        <v/>
      </c>
      <c r="R185" s="34" t="str">
        <f aca="false">IF(AND(Q185='Monthly Summary'!$C$4,J185&lt;&gt;""),J185,"")</f>
        <v/>
      </c>
      <c r="S185" s="24" t="str">
        <f aca="false">IF(A185="","",IFERROR(MATCH(A185,Responses!$A$2:$A$1001,0),""))</f>
        <v/>
      </c>
    </row>
    <row r="186" customFormat="false" ht="15" hidden="false" customHeight="false" outlineLevel="0" collapsed="false">
      <c r="A186" s="27"/>
      <c r="B186" s="32" t="str">
        <f aca="false">IF($S186="","",INDEX(Responses!$B$2:$B$1001,$S186))</f>
        <v/>
      </c>
      <c r="C186" s="24" t="str">
        <f aca="false">IF($S186="","",INDEX(Responses!$E$2:$E$1001,$S186)&amp;"")</f>
        <v/>
      </c>
      <c r="D186" s="24" t="str">
        <f aca="false">IF($S186="","",INDEX(Responses!$G$2:$G$1001,$S186)&amp;"")</f>
        <v/>
      </c>
      <c r="E186" s="24" t="str">
        <f aca="false">IF($S186="","",INDEX(Responses!$J$2:$J$1001,$S186))</f>
        <v/>
      </c>
      <c r="F186" s="24" t="str">
        <f aca="false">IF($S186="","",MID(IF(AND(INDEX(Responses!$M$2:$M$1001,$S186)&lt;&gt;"",INDEX(Responses!$M$2:$M$1001,$S186)&lt;=2),", Booking/Admission","")&amp;IF(AND(INDEX(Responses!$N$2:$N$1001,$S186)&lt;&gt;"",INDEX(Responses!$N$2:$N$1001,$S186)&lt;=2),", Waiting time","")&amp;IF(AND(INDEX(Responses!$O$2:$O$1001,$S186)&lt;&gt;"",INDEX(Responses!$O$2:$O$1001,$S186)&lt;=2),", Doctor communication","")&amp;IF(AND(INDEX(Responses!$P$2:$P$1001,$S186)&lt;&gt;"",INDEX(Responses!$P$2:$P$1001,$S186)&lt;=2),", Time to ask questions","")&amp;IF(AND(INDEX(Responses!$Q$2:$Q$1001,$S186)&lt;&gt;"",INDEX(Responses!$Q$2:$Q$1001,$S186)&lt;=2),", Front desk and billing staff","")&amp;IF(AND(INDEX(Responses!$R$2:$R$1001,$S186)&lt;&gt;"",INDEX(Responses!$R$2:$R$1001,$S186)&lt;=2),", Billing clarity","")&amp;IF(AND(INDEX(Responses!$S$2:$S$1001,$S186)&lt;&gt;"",INDEX(Responses!$S$2:$S$1001,$S186)&lt;=2),", Cleanliness","")&amp;IF(AND(INDEX(Responses!$T$2:$T$1001,$S186)&lt;&gt;"",INDEX(Responses!$T$2:$T$1001,$S186)&lt;=2),", Nursing responsiveness","")&amp;IF(AND(INDEX(Responses!$U$2:$U$1001,$S186)&lt;&gt;"",INDEX(Responses!$U$2:$U$1001,$S186)&lt;=2),", Nursing courtesy","")&amp;IF(AND(INDEX(Responses!$V$2:$V$1001,$S186)&lt;&gt;"",INDEX(Responses!$V$2:$V$1001,$S186)&lt;=2),", Food","")&amp;IF(AND(INDEX(Responses!$W$2:$W$1001,$S186)&lt;&gt;"",INDEX(Responses!$W$2:$W$1001,$S186)&lt;=2),", Insurance/TPA","")&amp;IF(AND(INDEX(Responses!$X$2:$X$1001,$S186)&lt;&gt;"",INDEX(Responses!$X$2:$X$1001,$S186)&lt;=2),", Discharge process","")&amp;IF(AND(INDEX(Responses!$Y$2:$Y$1001,$S186)&lt;&gt;"",INDEX(Responses!$Y$2:$Y$1001,$S186)&lt;=2),", Discharge instructions",""),3,500))</f>
        <v/>
      </c>
      <c r="G186" s="24" t="str">
        <f aca="false">IF($S186="","",INDEX(Responses!$L$2:$L$1001,$S186)&amp;"")</f>
        <v/>
      </c>
      <c r="H186" s="27"/>
      <c r="I186" s="33"/>
      <c r="J186" s="34" t="str">
        <f aca="false">IF(OR(I186="",B186=""),"",ROUND((I186-B186)*24,1))</f>
        <v/>
      </c>
      <c r="K186" s="27"/>
      <c r="L186" s="27"/>
      <c r="M186" s="27"/>
      <c r="N186" s="35"/>
      <c r="O186" s="36" t="str">
        <f aca="false">IF(OR(N186="",B186=""),"",N186-B186)</f>
        <v/>
      </c>
      <c r="P186" s="24" t="str">
        <f aca="false">IF(J186="","",IF(AND(C186="IPD",J186&lt;=24),"Yes",IF(AND(C186&lt;&gt;"IPD",J186&lt;=48),"Yes","No")))</f>
        <v/>
      </c>
      <c r="Q186" s="24" t="str">
        <f aca="false">IF(B186="","",TEXT(B186,"yyyy-mm"))</f>
        <v/>
      </c>
      <c r="R186" s="34" t="str">
        <f aca="false">IF(AND(Q186='Monthly Summary'!$C$4,J186&lt;&gt;""),J186,"")</f>
        <v/>
      </c>
      <c r="S186" s="24" t="str">
        <f aca="false">IF(A186="","",IFERROR(MATCH(A186,Responses!$A$2:$A$1001,0),""))</f>
        <v/>
      </c>
    </row>
    <row r="187" customFormat="false" ht="15" hidden="false" customHeight="false" outlineLevel="0" collapsed="false">
      <c r="A187" s="27"/>
      <c r="B187" s="32" t="str">
        <f aca="false">IF($S187="","",INDEX(Responses!$B$2:$B$1001,$S187))</f>
        <v/>
      </c>
      <c r="C187" s="24" t="str">
        <f aca="false">IF($S187="","",INDEX(Responses!$E$2:$E$1001,$S187)&amp;"")</f>
        <v/>
      </c>
      <c r="D187" s="24" t="str">
        <f aca="false">IF($S187="","",INDEX(Responses!$G$2:$G$1001,$S187)&amp;"")</f>
        <v/>
      </c>
      <c r="E187" s="24" t="str">
        <f aca="false">IF($S187="","",INDEX(Responses!$J$2:$J$1001,$S187))</f>
        <v/>
      </c>
      <c r="F187" s="24" t="str">
        <f aca="false">IF($S187="","",MID(IF(AND(INDEX(Responses!$M$2:$M$1001,$S187)&lt;&gt;"",INDEX(Responses!$M$2:$M$1001,$S187)&lt;=2),", Booking/Admission","")&amp;IF(AND(INDEX(Responses!$N$2:$N$1001,$S187)&lt;&gt;"",INDEX(Responses!$N$2:$N$1001,$S187)&lt;=2),", Waiting time","")&amp;IF(AND(INDEX(Responses!$O$2:$O$1001,$S187)&lt;&gt;"",INDEX(Responses!$O$2:$O$1001,$S187)&lt;=2),", Doctor communication","")&amp;IF(AND(INDEX(Responses!$P$2:$P$1001,$S187)&lt;&gt;"",INDEX(Responses!$P$2:$P$1001,$S187)&lt;=2),", Time to ask questions","")&amp;IF(AND(INDEX(Responses!$Q$2:$Q$1001,$S187)&lt;&gt;"",INDEX(Responses!$Q$2:$Q$1001,$S187)&lt;=2),", Front desk and billing staff","")&amp;IF(AND(INDEX(Responses!$R$2:$R$1001,$S187)&lt;&gt;"",INDEX(Responses!$R$2:$R$1001,$S187)&lt;=2),", Billing clarity","")&amp;IF(AND(INDEX(Responses!$S$2:$S$1001,$S187)&lt;&gt;"",INDEX(Responses!$S$2:$S$1001,$S187)&lt;=2),", Cleanliness","")&amp;IF(AND(INDEX(Responses!$T$2:$T$1001,$S187)&lt;&gt;"",INDEX(Responses!$T$2:$T$1001,$S187)&lt;=2),", Nursing responsiveness","")&amp;IF(AND(INDEX(Responses!$U$2:$U$1001,$S187)&lt;&gt;"",INDEX(Responses!$U$2:$U$1001,$S187)&lt;=2),", Nursing courtesy","")&amp;IF(AND(INDEX(Responses!$V$2:$V$1001,$S187)&lt;&gt;"",INDEX(Responses!$V$2:$V$1001,$S187)&lt;=2),", Food","")&amp;IF(AND(INDEX(Responses!$W$2:$W$1001,$S187)&lt;&gt;"",INDEX(Responses!$W$2:$W$1001,$S187)&lt;=2),", Insurance/TPA","")&amp;IF(AND(INDEX(Responses!$X$2:$X$1001,$S187)&lt;&gt;"",INDEX(Responses!$X$2:$X$1001,$S187)&lt;=2),", Discharge process","")&amp;IF(AND(INDEX(Responses!$Y$2:$Y$1001,$S187)&lt;&gt;"",INDEX(Responses!$Y$2:$Y$1001,$S187)&lt;=2),", Discharge instructions",""),3,500))</f>
        <v/>
      </c>
      <c r="G187" s="24" t="str">
        <f aca="false">IF($S187="","",INDEX(Responses!$L$2:$L$1001,$S187)&amp;"")</f>
        <v/>
      </c>
      <c r="H187" s="27"/>
      <c r="I187" s="33"/>
      <c r="J187" s="34" t="str">
        <f aca="false">IF(OR(I187="",B187=""),"",ROUND((I187-B187)*24,1))</f>
        <v/>
      </c>
      <c r="K187" s="27"/>
      <c r="L187" s="27"/>
      <c r="M187" s="27"/>
      <c r="N187" s="35"/>
      <c r="O187" s="36" t="str">
        <f aca="false">IF(OR(N187="",B187=""),"",N187-B187)</f>
        <v/>
      </c>
      <c r="P187" s="24" t="str">
        <f aca="false">IF(J187="","",IF(AND(C187="IPD",J187&lt;=24),"Yes",IF(AND(C187&lt;&gt;"IPD",J187&lt;=48),"Yes","No")))</f>
        <v/>
      </c>
      <c r="Q187" s="24" t="str">
        <f aca="false">IF(B187="","",TEXT(B187,"yyyy-mm"))</f>
        <v/>
      </c>
      <c r="R187" s="34" t="str">
        <f aca="false">IF(AND(Q187='Monthly Summary'!$C$4,J187&lt;&gt;""),J187,"")</f>
        <v/>
      </c>
      <c r="S187" s="24" t="str">
        <f aca="false">IF(A187="","",IFERROR(MATCH(A187,Responses!$A$2:$A$1001,0),""))</f>
        <v/>
      </c>
    </row>
    <row r="188" customFormat="false" ht="15" hidden="false" customHeight="false" outlineLevel="0" collapsed="false">
      <c r="A188" s="27"/>
      <c r="B188" s="32" t="str">
        <f aca="false">IF($S188="","",INDEX(Responses!$B$2:$B$1001,$S188))</f>
        <v/>
      </c>
      <c r="C188" s="24" t="str">
        <f aca="false">IF($S188="","",INDEX(Responses!$E$2:$E$1001,$S188)&amp;"")</f>
        <v/>
      </c>
      <c r="D188" s="24" t="str">
        <f aca="false">IF($S188="","",INDEX(Responses!$G$2:$G$1001,$S188)&amp;"")</f>
        <v/>
      </c>
      <c r="E188" s="24" t="str">
        <f aca="false">IF($S188="","",INDEX(Responses!$J$2:$J$1001,$S188))</f>
        <v/>
      </c>
      <c r="F188" s="24" t="str">
        <f aca="false">IF($S188="","",MID(IF(AND(INDEX(Responses!$M$2:$M$1001,$S188)&lt;&gt;"",INDEX(Responses!$M$2:$M$1001,$S188)&lt;=2),", Booking/Admission","")&amp;IF(AND(INDEX(Responses!$N$2:$N$1001,$S188)&lt;&gt;"",INDEX(Responses!$N$2:$N$1001,$S188)&lt;=2),", Waiting time","")&amp;IF(AND(INDEX(Responses!$O$2:$O$1001,$S188)&lt;&gt;"",INDEX(Responses!$O$2:$O$1001,$S188)&lt;=2),", Doctor communication","")&amp;IF(AND(INDEX(Responses!$P$2:$P$1001,$S188)&lt;&gt;"",INDEX(Responses!$P$2:$P$1001,$S188)&lt;=2),", Time to ask questions","")&amp;IF(AND(INDEX(Responses!$Q$2:$Q$1001,$S188)&lt;&gt;"",INDEX(Responses!$Q$2:$Q$1001,$S188)&lt;=2),", Front desk and billing staff","")&amp;IF(AND(INDEX(Responses!$R$2:$R$1001,$S188)&lt;&gt;"",INDEX(Responses!$R$2:$R$1001,$S188)&lt;=2),", Billing clarity","")&amp;IF(AND(INDEX(Responses!$S$2:$S$1001,$S188)&lt;&gt;"",INDEX(Responses!$S$2:$S$1001,$S188)&lt;=2),", Cleanliness","")&amp;IF(AND(INDEX(Responses!$T$2:$T$1001,$S188)&lt;&gt;"",INDEX(Responses!$T$2:$T$1001,$S188)&lt;=2),", Nursing responsiveness","")&amp;IF(AND(INDEX(Responses!$U$2:$U$1001,$S188)&lt;&gt;"",INDEX(Responses!$U$2:$U$1001,$S188)&lt;=2),", Nursing courtesy","")&amp;IF(AND(INDEX(Responses!$V$2:$V$1001,$S188)&lt;&gt;"",INDEX(Responses!$V$2:$V$1001,$S188)&lt;=2),", Food","")&amp;IF(AND(INDEX(Responses!$W$2:$W$1001,$S188)&lt;&gt;"",INDEX(Responses!$W$2:$W$1001,$S188)&lt;=2),", Insurance/TPA","")&amp;IF(AND(INDEX(Responses!$X$2:$X$1001,$S188)&lt;&gt;"",INDEX(Responses!$X$2:$X$1001,$S188)&lt;=2),", Discharge process","")&amp;IF(AND(INDEX(Responses!$Y$2:$Y$1001,$S188)&lt;&gt;"",INDEX(Responses!$Y$2:$Y$1001,$S188)&lt;=2),", Discharge instructions",""),3,500))</f>
        <v/>
      </c>
      <c r="G188" s="24" t="str">
        <f aca="false">IF($S188="","",INDEX(Responses!$L$2:$L$1001,$S188)&amp;"")</f>
        <v/>
      </c>
      <c r="H188" s="27"/>
      <c r="I188" s="33"/>
      <c r="J188" s="34" t="str">
        <f aca="false">IF(OR(I188="",B188=""),"",ROUND((I188-B188)*24,1))</f>
        <v/>
      </c>
      <c r="K188" s="27"/>
      <c r="L188" s="27"/>
      <c r="M188" s="27"/>
      <c r="N188" s="35"/>
      <c r="O188" s="36" t="str">
        <f aca="false">IF(OR(N188="",B188=""),"",N188-B188)</f>
        <v/>
      </c>
      <c r="P188" s="24" t="str">
        <f aca="false">IF(J188="","",IF(AND(C188="IPD",J188&lt;=24),"Yes",IF(AND(C188&lt;&gt;"IPD",J188&lt;=48),"Yes","No")))</f>
        <v/>
      </c>
      <c r="Q188" s="24" t="str">
        <f aca="false">IF(B188="","",TEXT(B188,"yyyy-mm"))</f>
        <v/>
      </c>
      <c r="R188" s="34" t="str">
        <f aca="false">IF(AND(Q188='Monthly Summary'!$C$4,J188&lt;&gt;""),J188,"")</f>
        <v/>
      </c>
      <c r="S188" s="24" t="str">
        <f aca="false">IF(A188="","",IFERROR(MATCH(A188,Responses!$A$2:$A$1001,0),""))</f>
        <v/>
      </c>
    </row>
    <row r="189" customFormat="false" ht="15" hidden="false" customHeight="false" outlineLevel="0" collapsed="false">
      <c r="A189" s="27"/>
      <c r="B189" s="32" t="str">
        <f aca="false">IF($S189="","",INDEX(Responses!$B$2:$B$1001,$S189))</f>
        <v/>
      </c>
      <c r="C189" s="24" t="str">
        <f aca="false">IF($S189="","",INDEX(Responses!$E$2:$E$1001,$S189)&amp;"")</f>
        <v/>
      </c>
      <c r="D189" s="24" t="str">
        <f aca="false">IF($S189="","",INDEX(Responses!$G$2:$G$1001,$S189)&amp;"")</f>
        <v/>
      </c>
      <c r="E189" s="24" t="str">
        <f aca="false">IF($S189="","",INDEX(Responses!$J$2:$J$1001,$S189))</f>
        <v/>
      </c>
      <c r="F189" s="24" t="str">
        <f aca="false">IF($S189="","",MID(IF(AND(INDEX(Responses!$M$2:$M$1001,$S189)&lt;&gt;"",INDEX(Responses!$M$2:$M$1001,$S189)&lt;=2),", Booking/Admission","")&amp;IF(AND(INDEX(Responses!$N$2:$N$1001,$S189)&lt;&gt;"",INDEX(Responses!$N$2:$N$1001,$S189)&lt;=2),", Waiting time","")&amp;IF(AND(INDEX(Responses!$O$2:$O$1001,$S189)&lt;&gt;"",INDEX(Responses!$O$2:$O$1001,$S189)&lt;=2),", Doctor communication","")&amp;IF(AND(INDEX(Responses!$P$2:$P$1001,$S189)&lt;&gt;"",INDEX(Responses!$P$2:$P$1001,$S189)&lt;=2),", Time to ask questions","")&amp;IF(AND(INDEX(Responses!$Q$2:$Q$1001,$S189)&lt;&gt;"",INDEX(Responses!$Q$2:$Q$1001,$S189)&lt;=2),", Front desk and billing staff","")&amp;IF(AND(INDEX(Responses!$R$2:$R$1001,$S189)&lt;&gt;"",INDEX(Responses!$R$2:$R$1001,$S189)&lt;=2),", Billing clarity","")&amp;IF(AND(INDEX(Responses!$S$2:$S$1001,$S189)&lt;&gt;"",INDEX(Responses!$S$2:$S$1001,$S189)&lt;=2),", Cleanliness","")&amp;IF(AND(INDEX(Responses!$T$2:$T$1001,$S189)&lt;&gt;"",INDEX(Responses!$T$2:$T$1001,$S189)&lt;=2),", Nursing responsiveness","")&amp;IF(AND(INDEX(Responses!$U$2:$U$1001,$S189)&lt;&gt;"",INDEX(Responses!$U$2:$U$1001,$S189)&lt;=2),", Nursing courtesy","")&amp;IF(AND(INDEX(Responses!$V$2:$V$1001,$S189)&lt;&gt;"",INDEX(Responses!$V$2:$V$1001,$S189)&lt;=2),", Food","")&amp;IF(AND(INDEX(Responses!$W$2:$W$1001,$S189)&lt;&gt;"",INDEX(Responses!$W$2:$W$1001,$S189)&lt;=2),", Insurance/TPA","")&amp;IF(AND(INDEX(Responses!$X$2:$X$1001,$S189)&lt;&gt;"",INDEX(Responses!$X$2:$X$1001,$S189)&lt;=2),", Discharge process","")&amp;IF(AND(INDEX(Responses!$Y$2:$Y$1001,$S189)&lt;&gt;"",INDEX(Responses!$Y$2:$Y$1001,$S189)&lt;=2),", Discharge instructions",""),3,500))</f>
        <v/>
      </c>
      <c r="G189" s="24" t="str">
        <f aca="false">IF($S189="","",INDEX(Responses!$L$2:$L$1001,$S189)&amp;"")</f>
        <v/>
      </c>
      <c r="H189" s="27"/>
      <c r="I189" s="33"/>
      <c r="J189" s="34" t="str">
        <f aca="false">IF(OR(I189="",B189=""),"",ROUND((I189-B189)*24,1))</f>
        <v/>
      </c>
      <c r="K189" s="27"/>
      <c r="L189" s="27"/>
      <c r="M189" s="27"/>
      <c r="N189" s="35"/>
      <c r="O189" s="36" t="str">
        <f aca="false">IF(OR(N189="",B189=""),"",N189-B189)</f>
        <v/>
      </c>
      <c r="P189" s="24" t="str">
        <f aca="false">IF(J189="","",IF(AND(C189="IPD",J189&lt;=24),"Yes",IF(AND(C189&lt;&gt;"IPD",J189&lt;=48),"Yes","No")))</f>
        <v/>
      </c>
      <c r="Q189" s="24" t="str">
        <f aca="false">IF(B189="","",TEXT(B189,"yyyy-mm"))</f>
        <v/>
      </c>
      <c r="R189" s="34" t="str">
        <f aca="false">IF(AND(Q189='Monthly Summary'!$C$4,J189&lt;&gt;""),J189,"")</f>
        <v/>
      </c>
      <c r="S189" s="24" t="str">
        <f aca="false">IF(A189="","",IFERROR(MATCH(A189,Responses!$A$2:$A$1001,0),""))</f>
        <v/>
      </c>
    </row>
    <row r="190" customFormat="false" ht="15" hidden="false" customHeight="false" outlineLevel="0" collapsed="false">
      <c r="A190" s="27"/>
      <c r="B190" s="32" t="str">
        <f aca="false">IF($S190="","",INDEX(Responses!$B$2:$B$1001,$S190))</f>
        <v/>
      </c>
      <c r="C190" s="24" t="str">
        <f aca="false">IF($S190="","",INDEX(Responses!$E$2:$E$1001,$S190)&amp;"")</f>
        <v/>
      </c>
      <c r="D190" s="24" t="str">
        <f aca="false">IF($S190="","",INDEX(Responses!$G$2:$G$1001,$S190)&amp;"")</f>
        <v/>
      </c>
      <c r="E190" s="24" t="str">
        <f aca="false">IF($S190="","",INDEX(Responses!$J$2:$J$1001,$S190))</f>
        <v/>
      </c>
      <c r="F190" s="24" t="str">
        <f aca="false">IF($S190="","",MID(IF(AND(INDEX(Responses!$M$2:$M$1001,$S190)&lt;&gt;"",INDEX(Responses!$M$2:$M$1001,$S190)&lt;=2),", Booking/Admission","")&amp;IF(AND(INDEX(Responses!$N$2:$N$1001,$S190)&lt;&gt;"",INDEX(Responses!$N$2:$N$1001,$S190)&lt;=2),", Waiting time","")&amp;IF(AND(INDEX(Responses!$O$2:$O$1001,$S190)&lt;&gt;"",INDEX(Responses!$O$2:$O$1001,$S190)&lt;=2),", Doctor communication","")&amp;IF(AND(INDEX(Responses!$P$2:$P$1001,$S190)&lt;&gt;"",INDEX(Responses!$P$2:$P$1001,$S190)&lt;=2),", Time to ask questions","")&amp;IF(AND(INDEX(Responses!$Q$2:$Q$1001,$S190)&lt;&gt;"",INDEX(Responses!$Q$2:$Q$1001,$S190)&lt;=2),", Front desk and billing staff","")&amp;IF(AND(INDEX(Responses!$R$2:$R$1001,$S190)&lt;&gt;"",INDEX(Responses!$R$2:$R$1001,$S190)&lt;=2),", Billing clarity","")&amp;IF(AND(INDEX(Responses!$S$2:$S$1001,$S190)&lt;&gt;"",INDEX(Responses!$S$2:$S$1001,$S190)&lt;=2),", Cleanliness","")&amp;IF(AND(INDEX(Responses!$T$2:$T$1001,$S190)&lt;&gt;"",INDEX(Responses!$T$2:$T$1001,$S190)&lt;=2),", Nursing responsiveness","")&amp;IF(AND(INDEX(Responses!$U$2:$U$1001,$S190)&lt;&gt;"",INDEX(Responses!$U$2:$U$1001,$S190)&lt;=2),", Nursing courtesy","")&amp;IF(AND(INDEX(Responses!$V$2:$V$1001,$S190)&lt;&gt;"",INDEX(Responses!$V$2:$V$1001,$S190)&lt;=2),", Food","")&amp;IF(AND(INDEX(Responses!$W$2:$W$1001,$S190)&lt;&gt;"",INDEX(Responses!$W$2:$W$1001,$S190)&lt;=2),", Insurance/TPA","")&amp;IF(AND(INDEX(Responses!$X$2:$X$1001,$S190)&lt;&gt;"",INDEX(Responses!$X$2:$X$1001,$S190)&lt;=2),", Discharge process","")&amp;IF(AND(INDEX(Responses!$Y$2:$Y$1001,$S190)&lt;&gt;"",INDEX(Responses!$Y$2:$Y$1001,$S190)&lt;=2),", Discharge instructions",""),3,500))</f>
        <v/>
      </c>
      <c r="G190" s="24" t="str">
        <f aca="false">IF($S190="","",INDEX(Responses!$L$2:$L$1001,$S190)&amp;"")</f>
        <v/>
      </c>
      <c r="H190" s="27"/>
      <c r="I190" s="33"/>
      <c r="J190" s="34" t="str">
        <f aca="false">IF(OR(I190="",B190=""),"",ROUND((I190-B190)*24,1))</f>
        <v/>
      </c>
      <c r="K190" s="27"/>
      <c r="L190" s="27"/>
      <c r="M190" s="27"/>
      <c r="N190" s="35"/>
      <c r="O190" s="36" t="str">
        <f aca="false">IF(OR(N190="",B190=""),"",N190-B190)</f>
        <v/>
      </c>
      <c r="P190" s="24" t="str">
        <f aca="false">IF(J190="","",IF(AND(C190="IPD",J190&lt;=24),"Yes",IF(AND(C190&lt;&gt;"IPD",J190&lt;=48),"Yes","No")))</f>
        <v/>
      </c>
      <c r="Q190" s="24" t="str">
        <f aca="false">IF(B190="","",TEXT(B190,"yyyy-mm"))</f>
        <v/>
      </c>
      <c r="R190" s="34" t="str">
        <f aca="false">IF(AND(Q190='Monthly Summary'!$C$4,J190&lt;&gt;""),J190,"")</f>
        <v/>
      </c>
      <c r="S190" s="24" t="str">
        <f aca="false">IF(A190="","",IFERROR(MATCH(A190,Responses!$A$2:$A$1001,0),""))</f>
        <v/>
      </c>
    </row>
    <row r="191" customFormat="false" ht="15" hidden="false" customHeight="false" outlineLevel="0" collapsed="false">
      <c r="A191" s="27"/>
      <c r="B191" s="32" t="str">
        <f aca="false">IF($S191="","",INDEX(Responses!$B$2:$B$1001,$S191))</f>
        <v/>
      </c>
      <c r="C191" s="24" t="str">
        <f aca="false">IF($S191="","",INDEX(Responses!$E$2:$E$1001,$S191)&amp;"")</f>
        <v/>
      </c>
      <c r="D191" s="24" t="str">
        <f aca="false">IF($S191="","",INDEX(Responses!$G$2:$G$1001,$S191)&amp;"")</f>
        <v/>
      </c>
      <c r="E191" s="24" t="str">
        <f aca="false">IF($S191="","",INDEX(Responses!$J$2:$J$1001,$S191))</f>
        <v/>
      </c>
      <c r="F191" s="24" t="str">
        <f aca="false">IF($S191="","",MID(IF(AND(INDEX(Responses!$M$2:$M$1001,$S191)&lt;&gt;"",INDEX(Responses!$M$2:$M$1001,$S191)&lt;=2),", Booking/Admission","")&amp;IF(AND(INDEX(Responses!$N$2:$N$1001,$S191)&lt;&gt;"",INDEX(Responses!$N$2:$N$1001,$S191)&lt;=2),", Waiting time","")&amp;IF(AND(INDEX(Responses!$O$2:$O$1001,$S191)&lt;&gt;"",INDEX(Responses!$O$2:$O$1001,$S191)&lt;=2),", Doctor communication","")&amp;IF(AND(INDEX(Responses!$P$2:$P$1001,$S191)&lt;&gt;"",INDEX(Responses!$P$2:$P$1001,$S191)&lt;=2),", Time to ask questions","")&amp;IF(AND(INDEX(Responses!$Q$2:$Q$1001,$S191)&lt;&gt;"",INDEX(Responses!$Q$2:$Q$1001,$S191)&lt;=2),", Front desk and billing staff","")&amp;IF(AND(INDEX(Responses!$R$2:$R$1001,$S191)&lt;&gt;"",INDEX(Responses!$R$2:$R$1001,$S191)&lt;=2),", Billing clarity","")&amp;IF(AND(INDEX(Responses!$S$2:$S$1001,$S191)&lt;&gt;"",INDEX(Responses!$S$2:$S$1001,$S191)&lt;=2),", Cleanliness","")&amp;IF(AND(INDEX(Responses!$T$2:$T$1001,$S191)&lt;&gt;"",INDEX(Responses!$T$2:$T$1001,$S191)&lt;=2),", Nursing responsiveness","")&amp;IF(AND(INDEX(Responses!$U$2:$U$1001,$S191)&lt;&gt;"",INDEX(Responses!$U$2:$U$1001,$S191)&lt;=2),", Nursing courtesy","")&amp;IF(AND(INDEX(Responses!$V$2:$V$1001,$S191)&lt;&gt;"",INDEX(Responses!$V$2:$V$1001,$S191)&lt;=2),", Food","")&amp;IF(AND(INDEX(Responses!$W$2:$W$1001,$S191)&lt;&gt;"",INDEX(Responses!$W$2:$W$1001,$S191)&lt;=2),", Insurance/TPA","")&amp;IF(AND(INDEX(Responses!$X$2:$X$1001,$S191)&lt;&gt;"",INDEX(Responses!$X$2:$X$1001,$S191)&lt;=2),", Discharge process","")&amp;IF(AND(INDEX(Responses!$Y$2:$Y$1001,$S191)&lt;&gt;"",INDEX(Responses!$Y$2:$Y$1001,$S191)&lt;=2),", Discharge instructions",""),3,500))</f>
        <v/>
      </c>
      <c r="G191" s="24" t="str">
        <f aca="false">IF($S191="","",INDEX(Responses!$L$2:$L$1001,$S191)&amp;"")</f>
        <v/>
      </c>
      <c r="H191" s="27"/>
      <c r="I191" s="33"/>
      <c r="J191" s="34" t="str">
        <f aca="false">IF(OR(I191="",B191=""),"",ROUND((I191-B191)*24,1))</f>
        <v/>
      </c>
      <c r="K191" s="27"/>
      <c r="L191" s="27"/>
      <c r="M191" s="27"/>
      <c r="N191" s="35"/>
      <c r="O191" s="36" t="str">
        <f aca="false">IF(OR(N191="",B191=""),"",N191-B191)</f>
        <v/>
      </c>
      <c r="P191" s="24" t="str">
        <f aca="false">IF(J191="","",IF(AND(C191="IPD",J191&lt;=24),"Yes",IF(AND(C191&lt;&gt;"IPD",J191&lt;=48),"Yes","No")))</f>
        <v/>
      </c>
      <c r="Q191" s="24" t="str">
        <f aca="false">IF(B191="","",TEXT(B191,"yyyy-mm"))</f>
        <v/>
      </c>
      <c r="R191" s="34" t="str">
        <f aca="false">IF(AND(Q191='Monthly Summary'!$C$4,J191&lt;&gt;""),J191,"")</f>
        <v/>
      </c>
      <c r="S191" s="24" t="str">
        <f aca="false">IF(A191="","",IFERROR(MATCH(A191,Responses!$A$2:$A$1001,0),""))</f>
        <v/>
      </c>
    </row>
    <row r="192" customFormat="false" ht="15" hidden="false" customHeight="false" outlineLevel="0" collapsed="false">
      <c r="A192" s="27"/>
      <c r="B192" s="32" t="str">
        <f aca="false">IF($S192="","",INDEX(Responses!$B$2:$B$1001,$S192))</f>
        <v/>
      </c>
      <c r="C192" s="24" t="str">
        <f aca="false">IF($S192="","",INDEX(Responses!$E$2:$E$1001,$S192)&amp;"")</f>
        <v/>
      </c>
      <c r="D192" s="24" t="str">
        <f aca="false">IF($S192="","",INDEX(Responses!$G$2:$G$1001,$S192)&amp;"")</f>
        <v/>
      </c>
      <c r="E192" s="24" t="str">
        <f aca="false">IF($S192="","",INDEX(Responses!$J$2:$J$1001,$S192))</f>
        <v/>
      </c>
      <c r="F192" s="24" t="str">
        <f aca="false">IF($S192="","",MID(IF(AND(INDEX(Responses!$M$2:$M$1001,$S192)&lt;&gt;"",INDEX(Responses!$M$2:$M$1001,$S192)&lt;=2),", Booking/Admission","")&amp;IF(AND(INDEX(Responses!$N$2:$N$1001,$S192)&lt;&gt;"",INDEX(Responses!$N$2:$N$1001,$S192)&lt;=2),", Waiting time","")&amp;IF(AND(INDEX(Responses!$O$2:$O$1001,$S192)&lt;&gt;"",INDEX(Responses!$O$2:$O$1001,$S192)&lt;=2),", Doctor communication","")&amp;IF(AND(INDEX(Responses!$P$2:$P$1001,$S192)&lt;&gt;"",INDEX(Responses!$P$2:$P$1001,$S192)&lt;=2),", Time to ask questions","")&amp;IF(AND(INDEX(Responses!$Q$2:$Q$1001,$S192)&lt;&gt;"",INDEX(Responses!$Q$2:$Q$1001,$S192)&lt;=2),", Front desk and billing staff","")&amp;IF(AND(INDEX(Responses!$R$2:$R$1001,$S192)&lt;&gt;"",INDEX(Responses!$R$2:$R$1001,$S192)&lt;=2),", Billing clarity","")&amp;IF(AND(INDEX(Responses!$S$2:$S$1001,$S192)&lt;&gt;"",INDEX(Responses!$S$2:$S$1001,$S192)&lt;=2),", Cleanliness","")&amp;IF(AND(INDEX(Responses!$T$2:$T$1001,$S192)&lt;&gt;"",INDEX(Responses!$T$2:$T$1001,$S192)&lt;=2),", Nursing responsiveness","")&amp;IF(AND(INDEX(Responses!$U$2:$U$1001,$S192)&lt;&gt;"",INDEX(Responses!$U$2:$U$1001,$S192)&lt;=2),", Nursing courtesy","")&amp;IF(AND(INDEX(Responses!$V$2:$V$1001,$S192)&lt;&gt;"",INDEX(Responses!$V$2:$V$1001,$S192)&lt;=2),", Food","")&amp;IF(AND(INDEX(Responses!$W$2:$W$1001,$S192)&lt;&gt;"",INDEX(Responses!$W$2:$W$1001,$S192)&lt;=2),", Insurance/TPA","")&amp;IF(AND(INDEX(Responses!$X$2:$X$1001,$S192)&lt;&gt;"",INDEX(Responses!$X$2:$X$1001,$S192)&lt;=2),", Discharge process","")&amp;IF(AND(INDEX(Responses!$Y$2:$Y$1001,$S192)&lt;&gt;"",INDEX(Responses!$Y$2:$Y$1001,$S192)&lt;=2),", Discharge instructions",""),3,500))</f>
        <v/>
      </c>
      <c r="G192" s="24" t="str">
        <f aca="false">IF($S192="","",INDEX(Responses!$L$2:$L$1001,$S192)&amp;"")</f>
        <v/>
      </c>
      <c r="H192" s="27"/>
      <c r="I192" s="33"/>
      <c r="J192" s="34" t="str">
        <f aca="false">IF(OR(I192="",B192=""),"",ROUND((I192-B192)*24,1))</f>
        <v/>
      </c>
      <c r="K192" s="27"/>
      <c r="L192" s="27"/>
      <c r="M192" s="27"/>
      <c r="N192" s="35"/>
      <c r="O192" s="36" t="str">
        <f aca="false">IF(OR(N192="",B192=""),"",N192-B192)</f>
        <v/>
      </c>
      <c r="P192" s="24" t="str">
        <f aca="false">IF(J192="","",IF(AND(C192="IPD",J192&lt;=24),"Yes",IF(AND(C192&lt;&gt;"IPD",J192&lt;=48),"Yes","No")))</f>
        <v/>
      </c>
      <c r="Q192" s="24" t="str">
        <f aca="false">IF(B192="","",TEXT(B192,"yyyy-mm"))</f>
        <v/>
      </c>
      <c r="R192" s="34" t="str">
        <f aca="false">IF(AND(Q192='Monthly Summary'!$C$4,J192&lt;&gt;""),J192,"")</f>
        <v/>
      </c>
      <c r="S192" s="24" t="str">
        <f aca="false">IF(A192="","",IFERROR(MATCH(A192,Responses!$A$2:$A$1001,0),""))</f>
        <v/>
      </c>
    </row>
    <row r="193" customFormat="false" ht="15" hidden="false" customHeight="false" outlineLevel="0" collapsed="false">
      <c r="A193" s="27"/>
      <c r="B193" s="32" t="str">
        <f aca="false">IF($S193="","",INDEX(Responses!$B$2:$B$1001,$S193))</f>
        <v/>
      </c>
      <c r="C193" s="24" t="str">
        <f aca="false">IF($S193="","",INDEX(Responses!$E$2:$E$1001,$S193)&amp;"")</f>
        <v/>
      </c>
      <c r="D193" s="24" t="str">
        <f aca="false">IF($S193="","",INDEX(Responses!$G$2:$G$1001,$S193)&amp;"")</f>
        <v/>
      </c>
      <c r="E193" s="24" t="str">
        <f aca="false">IF($S193="","",INDEX(Responses!$J$2:$J$1001,$S193))</f>
        <v/>
      </c>
      <c r="F193" s="24" t="str">
        <f aca="false">IF($S193="","",MID(IF(AND(INDEX(Responses!$M$2:$M$1001,$S193)&lt;&gt;"",INDEX(Responses!$M$2:$M$1001,$S193)&lt;=2),", Booking/Admission","")&amp;IF(AND(INDEX(Responses!$N$2:$N$1001,$S193)&lt;&gt;"",INDEX(Responses!$N$2:$N$1001,$S193)&lt;=2),", Waiting time","")&amp;IF(AND(INDEX(Responses!$O$2:$O$1001,$S193)&lt;&gt;"",INDEX(Responses!$O$2:$O$1001,$S193)&lt;=2),", Doctor communication","")&amp;IF(AND(INDEX(Responses!$P$2:$P$1001,$S193)&lt;&gt;"",INDEX(Responses!$P$2:$P$1001,$S193)&lt;=2),", Time to ask questions","")&amp;IF(AND(INDEX(Responses!$Q$2:$Q$1001,$S193)&lt;&gt;"",INDEX(Responses!$Q$2:$Q$1001,$S193)&lt;=2),", Front desk and billing staff","")&amp;IF(AND(INDEX(Responses!$R$2:$R$1001,$S193)&lt;&gt;"",INDEX(Responses!$R$2:$R$1001,$S193)&lt;=2),", Billing clarity","")&amp;IF(AND(INDEX(Responses!$S$2:$S$1001,$S193)&lt;&gt;"",INDEX(Responses!$S$2:$S$1001,$S193)&lt;=2),", Cleanliness","")&amp;IF(AND(INDEX(Responses!$T$2:$T$1001,$S193)&lt;&gt;"",INDEX(Responses!$T$2:$T$1001,$S193)&lt;=2),", Nursing responsiveness","")&amp;IF(AND(INDEX(Responses!$U$2:$U$1001,$S193)&lt;&gt;"",INDEX(Responses!$U$2:$U$1001,$S193)&lt;=2),", Nursing courtesy","")&amp;IF(AND(INDEX(Responses!$V$2:$V$1001,$S193)&lt;&gt;"",INDEX(Responses!$V$2:$V$1001,$S193)&lt;=2),", Food","")&amp;IF(AND(INDEX(Responses!$W$2:$W$1001,$S193)&lt;&gt;"",INDEX(Responses!$W$2:$W$1001,$S193)&lt;=2),", Insurance/TPA","")&amp;IF(AND(INDEX(Responses!$X$2:$X$1001,$S193)&lt;&gt;"",INDEX(Responses!$X$2:$X$1001,$S193)&lt;=2),", Discharge process","")&amp;IF(AND(INDEX(Responses!$Y$2:$Y$1001,$S193)&lt;&gt;"",INDEX(Responses!$Y$2:$Y$1001,$S193)&lt;=2),", Discharge instructions",""),3,500))</f>
        <v/>
      </c>
      <c r="G193" s="24" t="str">
        <f aca="false">IF($S193="","",INDEX(Responses!$L$2:$L$1001,$S193)&amp;"")</f>
        <v/>
      </c>
      <c r="H193" s="27"/>
      <c r="I193" s="33"/>
      <c r="J193" s="34" t="str">
        <f aca="false">IF(OR(I193="",B193=""),"",ROUND((I193-B193)*24,1))</f>
        <v/>
      </c>
      <c r="K193" s="27"/>
      <c r="L193" s="27"/>
      <c r="M193" s="27"/>
      <c r="N193" s="35"/>
      <c r="O193" s="36" t="str">
        <f aca="false">IF(OR(N193="",B193=""),"",N193-B193)</f>
        <v/>
      </c>
      <c r="P193" s="24" t="str">
        <f aca="false">IF(J193="","",IF(AND(C193="IPD",J193&lt;=24),"Yes",IF(AND(C193&lt;&gt;"IPD",J193&lt;=48),"Yes","No")))</f>
        <v/>
      </c>
      <c r="Q193" s="24" t="str">
        <f aca="false">IF(B193="","",TEXT(B193,"yyyy-mm"))</f>
        <v/>
      </c>
      <c r="R193" s="34" t="str">
        <f aca="false">IF(AND(Q193='Monthly Summary'!$C$4,J193&lt;&gt;""),J193,"")</f>
        <v/>
      </c>
      <c r="S193" s="24" t="str">
        <f aca="false">IF(A193="","",IFERROR(MATCH(A193,Responses!$A$2:$A$1001,0),""))</f>
        <v/>
      </c>
    </row>
    <row r="194" customFormat="false" ht="15" hidden="false" customHeight="false" outlineLevel="0" collapsed="false">
      <c r="A194" s="27"/>
      <c r="B194" s="32" t="str">
        <f aca="false">IF($S194="","",INDEX(Responses!$B$2:$B$1001,$S194))</f>
        <v/>
      </c>
      <c r="C194" s="24" t="str">
        <f aca="false">IF($S194="","",INDEX(Responses!$E$2:$E$1001,$S194)&amp;"")</f>
        <v/>
      </c>
      <c r="D194" s="24" t="str">
        <f aca="false">IF($S194="","",INDEX(Responses!$G$2:$G$1001,$S194)&amp;"")</f>
        <v/>
      </c>
      <c r="E194" s="24" t="str">
        <f aca="false">IF($S194="","",INDEX(Responses!$J$2:$J$1001,$S194))</f>
        <v/>
      </c>
      <c r="F194" s="24" t="str">
        <f aca="false">IF($S194="","",MID(IF(AND(INDEX(Responses!$M$2:$M$1001,$S194)&lt;&gt;"",INDEX(Responses!$M$2:$M$1001,$S194)&lt;=2),", Booking/Admission","")&amp;IF(AND(INDEX(Responses!$N$2:$N$1001,$S194)&lt;&gt;"",INDEX(Responses!$N$2:$N$1001,$S194)&lt;=2),", Waiting time","")&amp;IF(AND(INDEX(Responses!$O$2:$O$1001,$S194)&lt;&gt;"",INDEX(Responses!$O$2:$O$1001,$S194)&lt;=2),", Doctor communication","")&amp;IF(AND(INDEX(Responses!$P$2:$P$1001,$S194)&lt;&gt;"",INDEX(Responses!$P$2:$P$1001,$S194)&lt;=2),", Time to ask questions","")&amp;IF(AND(INDEX(Responses!$Q$2:$Q$1001,$S194)&lt;&gt;"",INDEX(Responses!$Q$2:$Q$1001,$S194)&lt;=2),", Front desk and billing staff","")&amp;IF(AND(INDEX(Responses!$R$2:$R$1001,$S194)&lt;&gt;"",INDEX(Responses!$R$2:$R$1001,$S194)&lt;=2),", Billing clarity","")&amp;IF(AND(INDEX(Responses!$S$2:$S$1001,$S194)&lt;&gt;"",INDEX(Responses!$S$2:$S$1001,$S194)&lt;=2),", Cleanliness","")&amp;IF(AND(INDEX(Responses!$T$2:$T$1001,$S194)&lt;&gt;"",INDEX(Responses!$T$2:$T$1001,$S194)&lt;=2),", Nursing responsiveness","")&amp;IF(AND(INDEX(Responses!$U$2:$U$1001,$S194)&lt;&gt;"",INDEX(Responses!$U$2:$U$1001,$S194)&lt;=2),", Nursing courtesy","")&amp;IF(AND(INDEX(Responses!$V$2:$V$1001,$S194)&lt;&gt;"",INDEX(Responses!$V$2:$V$1001,$S194)&lt;=2),", Food","")&amp;IF(AND(INDEX(Responses!$W$2:$W$1001,$S194)&lt;&gt;"",INDEX(Responses!$W$2:$W$1001,$S194)&lt;=2),", Insurance/TPA","")&amp;IF(AND(INDEX(Responses!$X$2:$X$1001,$S194)&lt;&gt;"",INDEX(Responses!$X$2:$X$1001,$S194)&lt;=2),", Discharge process","")&amp;IF(AND(INDEX(Responses!$Y$2:$Y$1001,$S194)&lt;&gt;"",INDEX(Responses!$Y$2:$Y$1001,$S194)&lt;=2),", Discharge instructions",""),3,500))</f>
        <v/>
      </c>
      <c r="G194" s="24" t="str">
        <f aca="false">IF($S194="","",INDEX(Responses!$L$2:$L$1001,$S194)&amp;"")</f>
        <v/>
      </c>
      <c r="H194" s="27"/>
      <c r="I194" s="33"/>
      <c r="J194" s="34" t="str">
        <f aca="false">IF(OR(I194="",B194=""),"",ROUND((I194-B194)*24,1))</f>
        <v/>
      </c>
      <c r="K194" s="27"/>
      <c r="L194" s="27"/>
      <c r="M194" s="27"/>
      <c r="N194" s="35"/>
      <c r="O194" s="36" t="str">
        <f aca="false">IF(OR(N194="",B194=""),"",N194-B194)</f>
        <v/>
      </c>
      <c r="P194" s="24" t="str">
        <f aca="false">IF(J194="","",IF(AND(C194="IPD",J194&lt;=24),"Yes",IF(AND(C194&lt;&gt;"IPD",J194&lt;=48),"Yes","No")))</f>
        <v/>
      </c>
      <c r="Q194" s="24" t="str">
        <f aca="false">IF(B194="","",TEXT(B194,"yyyy-mm"))</f>
        <v/>
      </c>
      <c r="R194" s="34" t="str">
        <f aca="false">IF(AND(Q194='Monthly Summary'!$C$4,J194&lt;&gt;""),J194,"")</f>
        <v/>
      </c>
      <c r="S194" s="24" t="str">
        <f aca="false">IF(A194="","",IFERROR(MATCH(A194,Responses!$A$2:$A$1001,0),""))</f>
        <v/>
      </c>
    </row>
    <row r="195" customFormat="false" ht="15" hidden="false" customHeight="false" outlineLevel="0" collapsed="false">
      <c r="A195" s="27"/>
      <c r="B195" s="32" t="str">
        <f aca="false">IF($S195="","",INDEX(Responses!$B$2:$B$1001,$S195))</f>
        <v/>
      </c>
      <c r="C195" s="24" t="str">
        <f aca="false">IF($S195="","",INDEX(Responses!$E$2:$E$1001,$S195)&amp;"")</f>
        <v/>
      </c>
      <c r="D195" s="24" t="str">
        <f aca="false">IF($S195="","",INDEX(Responses!$G$2:$G$1001,$S195)&amp;"")</f>
        <v/>
      </c>
      <c r="E195" s="24" t="str">
        <f aca="false">IF($S195="","",INDEX(Responses!$J$2:$J$1001,$S195))</f>
        <v/>
      </c>
      <c r="F195" s="24" t="str">
        <f aca="false">IF($S195="","",MID(IF(AND(INDEX(Responses!$M$2:$M$1001,$S195)&lt;&gt;"",INDEX(Responses!$M$2:$M$1001,$S195)&lt;=2),", Booking/Admission","")&amp;IF(AND(INDEX(Responses!$N$2:$N$1001,$S195)&lt;&gt;"",INDEX(Responses!$N$2:$N$1001,$S195)&lt;=2),", Waiting time","")&amp;IF(AND(INDEX(Responses!$O$2:$O$1001,$S195)&lt;&gt;"",INDEX(Responses!$O$2:$O$1001,$S195)&lt;=2),", Doctor communication","")&amp;IF(AND(INDEX(Responses!$P$2:$P$1001,$S195)&lt;&gt;"",INDEX(Responses!$P$2:$P$1001,$S195)&lt;=2),", Time to ask questions","")&amp;IF(AND(INDEX(Responses!$Q$2:$Q$1001,$S195)&lt;&gt;"",INDEX(Responses!$Q$2:$Q$1001,$S195)&lt;=2),", Front desk and billing staff","")&amp;IF(AND(INDEX(Responses!$R$2:$R$1001,$S195)&lt;&gt;"",INDEX(Responses!$R$2:$R$1001,$S195)&lt;=2),", Billing clarity","")&amp;IF(AND(INDEX(Responses!$S$2:$S$1001,$S195)&lt;&gt;"",INDEX(Responses!$S$2:$S$1001,$S195)&lt;=2),", Cleanliness","")&amp;IF(AND(INDEX(Responses!$T$2:$T$1001,$S195)&lt;&gt;"",INDEX(Responses!$T$2:$T$1001,$S195)&lt;=2),", Nursing responsiveness","")&amp;IF(AND(INDEX(Responses!$U$2:$U$1001,$S195)&lt;&gt;"",INDEX(Responses!$U$2:$U$1001,$S195)&lt;=2),", Nursing courtesy","")&amp;IF(AND(INDEX(Responses!$V$2:$V$1001,$S195)&lt;&gt;"",INDEX(Responses!$V$2:$V$1001,$S195)&lt;=2),", Food","")&amp;IF(AND(INDEX(Responses!$W$2:$W$1001,$S195)&lt;&gt;"",INDEX(Responses!$W$2:$W$1001,$S195)&lt;=2),", Insurance/TPA","")&amp;IF(AND(INDEX(Responses!$X$2:$X$1001,$S195)&lt;&gt;"",INDEX(Responses!$X$2:$X$1001,$S195)&lt;=2),", Discharge process","")&amp;IF(AND(INDEX(Responses!$Y$2:$Y$1001,$S195)&lt;&gt;"",INDEX(Responses!$Y$2:$Y$1001,$S195)&lt;=2),", Discharge instructions",""),3,500))</f>
        <v/>
      </c>
      <c r="G195" s="24" t="str">
        <f aca="false">IF($S195="","",INDEX(Responses!$L$2:$L$1001,$S195)&amp;"")</f>
        <v/>
      </c>
      <c r="H195" s="27"/>
      <c r="I195" s="33"/>
      <c r="J195" s="34" t="str">
        <f aca="false">IF(OR(I195="",B195=""),"",ROUND((I195-B195)*24,1))</f>
        <v/>
      </c>
      <c r="K195" s="27"/>
      <c r="L195" s="27"/>
      <c r="M195" s="27"/>
      <c r="N195" s="35"/>
      <c r="O195" s="36" t="str">
        <f aca="false">IF(OR(N195="",B195=""),"",N195-B195)</f>
        <v/>
      </c>
      <c r="P195" s="24" t="str">
        <f aca="false">IF(J195="","",IF(AND(C195="IPD",J195&lt;=24),"Yes",IF(AND(C195&lt;&gt;"IPD",J195&lt;=48),"Yes","No")))</f>
        <v/>
      </c>
      <c r="Q195" s="24" t="str">
        <f aca="false">IF(B195="","",TEXT(B195,"yyyy-mm"))</f>
        <v/>
      </c>
      <c r="R195" s="34" t="str">
        <f aca="false">IF(AND(Q195='Monthly Summary'!$C$4,J195&lt;&gt;""),J195,"")</f>
        <v/>
      </c>
      <c r="S195" s="24" t="str">
        <f aca="false">IF(A195="","",IFERROR(MATCH(A195,Responses!$A$2:$A$1001,0),""))</f>
        <v/>
      </c>
    </row>
    <row r="196" customFormat="false" ht="15" hidden="false" customHeight="false" outlineLevel="0" collapsed="false">
      <c r="A196" s="27"/>
      <c r="B196" s="32" t="str">
        <f aca="false">IF($S196="","",INDEX(Responses!$B$2:$B$1001,$S196))</f>
        <v/>
      </c>
      <c r="C196" s="24" t="str">
        <f aca="false">IF($S196="","",INDEX(Responses!$E$2:$E$1001,$S196)&amp;"")</f>
        <v/>
      </c>
      <c r="D196" s="24" t="str">
        <f aca="false">IF($S196="","",INDEX(Responses!$G$2:$G$1001,$S196)&amp;"")</f>
        <v/>
      </c>
      <c r="E196" s="24" t="str">
        <f aca="false">IF($S196="","",INDEX(Responses!$J$2:$J$1001,$S196))</f>
        <v/>
      </c>
      <c r="F196" s="24" t="str">
        <f aca="false">IF($S196="","",MID(IF(AND(INDEX(Responses!$M$2:$M$1001,$S196)&lt;&gt;"",INDEX(Responses!$M$2:$M$1001,$S196)&lt;=2),", Booking/Admission","")&amp;IF(AND(INDEX(Responses!$N$2:$N$1001,$S196)&lt;&gt;"",INDEX(Responses!$N$2:$N$1001,$S196)&lt;=2),", Waiting time","")&amp;IF(AND(INDEX(Responses!$O$2:$O$1001,$S196)&lt;&gt;"",INDEX(Responses!$O$2:$O$1001,$S196)&lt;=2),", Doctor communication","")&amp;IF(AND(INDEX(Responses!$P$2:$P$1001,$S196)&lt;&gt;"",INDEX(Responses!$P$2:$P$1001,$S196)&lt;=2),", Time to ask questions","")&amp;IF(AND(INDEX(Responses!$Q$2:$Q$1001,$S196)&lt;&gt;"",INDEX(Responses!$Q$2:$Q$1001,$S196)&lt;=2),", Front desk and billing staff","")&amp;IF(AND(INDEX(Responses!$R$2:$R$1001,$S196)&lt;&gt;"",INDEX(Responses!$R$2:$R$1001,$S196)&lt;=2),", Billing clarity","")&amp;IF(AND(INDEX(Responses!$S$2:$S$1001,$S196)&lt;&gt;"",INDEX(Responses!$S$2:$S$1001,$S196)&lt;=2),", Cleanliness","")&amp;IF(AND(INDEX(Responses!$T$2:$T$1001,$S196)&lt;&gt;"",INDEX(Responses!$T$2:$T$1001,$S196)&lt;=2),", Nursing responsiveness","")&amp;IF(AND(INDEX(Responses!$U$2:$U$1001,$S196)&lt;&gt;"",INDEX(Responses!$U$2:$U$1001,$S196)&lt;=2),", Nursing courtesy","")&amp;IF(AND(INDEX(Responses!$V$2:$V$1001,$S196)&lt;&gt;"",INDEX(Responses!$V$2:$V$1001,$S196)&lt;=2),", Food","")&amp;IF(AND(INDEX(Responses!$W$2:$W$1001,$S196)&lt;&gt;"",INDEX(Responses!$W$2:$W$1001,$S196)&lt;=2),", Insurance/TPA","")&amp;IF(AND(INDEX(Responses!$X$2:$X$1001,$S196)&lt;&gt;"",INDEX(Responses!$X$2:$X$1001,$S196)&lt;=2),", Discharge process","")&amp;IF(AND(INDEX(Responses!$Y$2:$Y$1001,$S196)&lt;&gt;"",INDEX(Responses!$Y$2:$Y$1001,$S196)&lt;=2),", Discharge instructions",""),3,500))</f>
        <v/>
      </c>
      <c r="G196" s="24" t="str">
        <f aca="false">IF($S196="","",INDEX(Responses!$L$2:$L$1001,$S196)&amp;"")</f>
        <v/>
      </c>
      <c r="H196" s="27"/>
      <c r="I196" s="33"/>
      <c r="J196" s="34" t="str">
        <f aca="false">IF(OR(I196="",B196=""),"",ROUND((I196-B196)*24,1))</f>
        <v/>
      </c>
      <c r="K196" s="27"/>
      <c r="L196" s="27"/>
      <c r="M196" s="27"/>
      <c r="N196" s="35"/>
      <c r="O196" s="36" t="str">
        <f aca="false">IF(OR(N196="",B196=""),"",N196-B196)</f>
        <v/>
      </c>
      <c r="P196" s="24" t="str">
        <f aca="false">IF(J196="","",IF(AND(C196="IPD",J196&lt;=24),"Yes",IF(AND(C196&lt;&gt;"IPD",J196&lt;=48),"Yes","No")))</f>
        <v/>
      </c>
      <c r="Q196" s="24" t="str">
        <f aca="false">IF(B196="","",TEXT(B196,"yyyy-mm"))</f>
        <v/>
      </c>
      <c r="R196" s="34" t="str">
        <f aca="false">IF(AND(Q196='Monthly Summary'!$C$4,J196&lt;&gt;""),J196,"")</f>
        <v/>
      </c>
      <c r="S196" s="24" t="str">
        <f aca="false">IF(A196="","",IFERROR(MATCH(A196,Responses!$A$2:$A$1001,0),""))</f>
        <v/>
      </c>
    </row>
    <row r="197" customFormat="false" ht="15" hidden="false" customHeight="false" outlineLevel="0" collapsed="false">
      <c r="A197" s="27"/>
      <c r="B197" s="32" t="str">
        <f aca="false">IF($S197="","",INDEX(Responses!$B$2:$B$1001,$S197))</f>
        <v/>
      </c>
      <c r="C197" s="24" t="str">
        <f aca="false">IF($S197="","",INDEX(Responses!$E$2:$E$1001,$S197)&amp;"")</f>
        <v/>
      </c>
      <c r="D197" s="24" t="str">
        <f aca="false">IF($S197="","",INDEX(Responses!$G$2:$G$1001,$S197)&amp;"")</f>
        <v/>
      </c>
      <c r="E197" s="24" t="str">
        <f aca="false">IF($S197="","",INDEX(Responses!$J$2:$J$1001,$S197))</f>
        <v/>
      </c>
      <c r="F197" s="24" t="str">
        <f aca="false">IF($S197="","",MID(IF(AND(INDEX(Responses!$M$2:$M$1001,$S197)&lt;&gt;"",INDEX(Responses!$M$2:$M$1001,$S197)&lt;=2),", Booking/Admission","")&amp;IF(AND(INDEX(Responses!$N$2:$N$1001,$S197)&lt;&gt;"",INDEX(Responses!$N$2:$N$1001,$S197)&lt;=2),", Waiting time","")&amp;IF(AND(INDEX(Responses!$O$2:$O$1001,$S197)&lt;&gt;"",INDEX(Responses!$O$2:$O$1001,$S197)&lt;=2),", Doctor communication","")&amp;IF(AND(INDEX(Responses!$P$2:$P$1001,$S197)&lt;&gt;"",INDEX(Responses!$P$2:$P$1001,$S197)&lt;=2),", Time to ask questions","")&amp;IF(AND(INDEX(Responses!$Q$2:$Q$1001,$S197)&lt;&gt;"",INDEX(Responses!$Q$2:$Q$1001,$S197)&lt;=2),", Front desk and billing staff","")&amp;IF(AND(INDEX(Responses!$R$2:$R$1001,$S197)&lt;&gt;"",INDEX(Responses!$R$2:$R$1001,$S197)&lt;=2),", Billing clarity","")&amp;IF(AND(INDEX(Responses!$S$2:$S$1001,$S197)&lt;&gt;"",INDEX(Responses!$S$2:$S$1001,$S197)&lt;=2),", Cleanliness","")&amp;IF(AND(INDEX(Responses!$T$2:$T$1001,$S197)&lt;&gt;"",INDEX(Responses!$T$2:$T$1001,$S197)&lt;=2),", Nursing responsiveness","")&amp;IF(AND(INDEX(Responses!$U$2:$U$1001,$S197)&lt;&gt;"",INDEX(Responses!$U$2:$U$1001,$S197)&lt;=2),", Nursing courtesy","")&amp;IF(AND(INDEX(Responses!$V$2:$V$1001,$S197)&lt;&gt;"",INDEX(Responses!$V$2:$V$1001,$S197)&lt;=2),", Food","")&amp;IF(AND(INDEX(Responses!$W$2:$W$1001,$S197)&lt;&gt;"",INDEX(Responses!$W$2:$W$1001,$S197)&lt;=2),", Insurance/TPA","")&amp;IF(AND(INDEX(Responses!$X$2:$X$1001,$S197)&lt;&gt;"",INDEX(Responses!$X$2:$X$1001,$S197)&lt;=2),", Discharge process","")&amp;IF(AND(INDEX(Responses!$Y$2:$Y$1001,$S197)&lt;&gt;"",INDEX(Responses!$Y$2:$Y$1001,$S197)&lt;=2),", Discharge instructions",""),3,500))</f>
        <v/>
      </c>
      <c r="G197" s="24" t="str">
        <f aca="false">IF($S197="","",INDEX(Responses!$L$2:$L$1001,$S197)&amp;"")</f>
        <v/>
      </c>
      <c r="H197" s="27"/>
      <c r="I197" s="33"/>
      <c r="J197" s="34" t="str">
        <f aca="false">IF(OR(I197="",B197=""),"",ROUND((I197-B197)*24,1))</f>
        <v/>
      </c>
      <c r="K197" s="27"/>
      <c r="L197" s="27"/>
      <c r="M197" s="27"/>
      <c r="N197" s="35"/>
      <c r="O197" s="36" t="str">
        <f aca="false">IF(OR(N197="",B197=""),"",N197-B197)</f>
        <v/>
      </c>
      <c r="P197" s="24" t="str">
        <f aca="false">IF(J197="","",IF(AND(C197="IPD",J197&lt;=24),"Yes",IF(AND(C197&lt;&gt;"IPD",J197&lt;=48),"Yes","No")))</f>
        <v/>
      </c>
      <c r="Q197" s="24" t="str">
        <f aca="false">IF(B197="","",TEXT(B197,"yyyy-mm"))</f>
        <v/>
      </c>
      <c r="R197" s="34" t="str">
        <f aca="false">IF(AND(Q197='Monthly Summary'!$C$4,J197&lt;&gt;""),J197,"")</f>
        <v/>
      </c>
      <c r="S197" s="24" t="str">
        <f aca="false">IF(A197="","",IFERROR(MATCH(A197,Responses!$A$2:$A$1001,0),""))</f>
        <v/>
      </c>
    </row>
    <row r="198" customFormat="false" ht="15" hidden="false" customHeight="false" outlineLevel="0" collapsed="false">
      <c r="A198" s="27"/>
      <c r="B198" s="32" t="str">
        <f aca="false">IF($S198="","",INDEX(Responses!$B$2:$B$1001,$S198))</f>
        <v/>
      </c>
      <c r="C198" s="24" t="str">
        <f aca="false">IF($S198="","",INDEX(Responses!$E$2:$E$1001,$S198)&amp;"")</f>
        <v/>
      </c>
      <c r="D198" s="24" t="str">
        <f aca="false">IF($S198="","",INDEX(Responses!$G$2:$G$1001,$S198)&amp;"")</f>
        <v/>
      </c>
      <c r="E198" s="24" t="str">
        <f aca="false">IF($S198="","",INDEX(Responses!$J$2:$J$1001,$S198))</f>
        <v/>
      </c>
      <c r="F198" s="24" t="str">
        <f aca="false">IF($S198="","",MID(IF(AND(INDEX(Responses!$M$2:$M$1001,$S198)&lt;&gt;"",INDEX(Responses!$M$2:$M$1001,$S198)&lt;=2),", Booking/Admission","")&amp;IF(AND(INDEX(Responses!$N$2:$N$1001,$S198)&lt;&gt;"",INDEX(Responses!$N$2:$N$1001,$S198)&lt;=2),", Waiting time","")&amp;IF(AND(INDEX(Responses!$O$2:$O$1001,$S198)&lt;&gt;"",INDEX(Responses!$O$2:$O$1001,$S198)&lt;=2),", Doctor communication","")&amp;IF(AND(INDEX(Responses!$P$2:$P$1001,$S198)&lt;&gt;"",INDEX(Responses!$P$2:$P$1001,$S198)&lt;=2),", Time to ask questions","")&amp;IF(AND(INDEX(Responses!$Q$2:$Q$1001,$S198)&lt;&gt;"",INDEX(Responses!$Q$2:$Q$1001,$S198)&lt;=2),", Front desk and billing staff","")&amp;IF(AND(INDEX(Responses!$R$2:$R$1001,$S198)&lt;&gt;"",INDEX(Responses!$R$2:$R$1001,$S198)&lt;=2),", Billing clarity","")&amp;IF(AND(INDEX(Responses!$S$2:$S$1001,$S198)&lt;&gt;"",INDEX(Responses!$S$2:$S$1001,$S198)&lt;=2),", Cleanliness","")&amp;IF(AND(INDEX(Responses!$T$2:$T$1001,$S198)&lt;&gt;"",INDEX(Responses!$T$2:$T$1001,$S198)&lt;=2),", Nursing responsiveness","")&amp;IF(AND(INDEX(Responses!$U$2:$U$1001,$S198)&lt;&gt;"",INDEX(Responses!$U$2:$U$1001,$S198)&lt;=2),", Nursing courtesy","")&amp;IF(AND(INDEX(Responses!$V$2:$V$1001,$S198)&lt;&gt;"",INDEX(Responses!$V$2:$V$1001,$S198)&lt;=2),", Food","")&amp;IF(AND(INDEX(Responses!$W$2:$W$1001,$S198)&lt;&gt;"",INDEX(Responses!$W$2:$W$1001,$S198)&lt;=2),", Insurance/TPA","")&amp;IF(AND(INDEX(Responses!$X$2:$X$1001,$S198)&lt;&gt;"",INDEX(Responses!$X$2:$X$1001,$S198)&lt;=2),", Discharge process","")&amp;IF(AND(INDEX(Responses!$Y$2:$Y$1001,$S198)&lt;&gt;"",INDEX(Responses!$Y$2:$Y$1001,$S198)&lt;=2),", Discharge instructions",""),3,500))</f>
        <v/>
      </c>
      <c r="G198" s="24" t="str">
        <f aca="false">IF($S198="","",INDEX(Responses!$L$2:$L$1001,$S198)&amp;"")</f>
        <v/>
      </c>
      <c r="H198" s="27"/>
      <c r="I198" s="33"/>
      <c r="J198" s="34" t="str">
        <f aca="false">IF(OR(I198="",B198=""),"",ROUND((I198-B198)*24,1))</f>
        <v/>
      </c>
      <c r="K198" s="27"/>
      <c r="L198" s="27"/>
      <c r="M198" s="27"/>
      <c r="N198" s="35"/>
      <c r="O198" s="36" t="str">
        <f aca="false">IF(OR(N198="",B198=""),"",N198-B198)</f>
        <v/>
      </c>
      <c r="P198" s="24" t="str">
        <f aca="false">IF(J198="","",IF(AND(C198="IPD",J198&lt;=24),"Yes",IF(AND(C198&lt;&gt;"IPD",J198&lt;=48),"Yes","No")))</f>
        <v/>
      </c>
      <c r="Q198" s="24" t="str">
        <f aca="false">IF(B198="","",TEXT(B198,"yyyy-mm"))</f>
        <v/>
      </c>
      <c r="R198" s="34" t="str">
        <f aca="false">IF(AND(Q198='Monthly Summary'!$C$4,J198&lt;&gt;""),J198,"")</f>
        <v/>
      </c>
      <c r="S198" s="24" t="str">
        <f aca="false">IF(A198="","",IFERROR(MATCH(A198,Responses!$A$2:$A$1001,0),""))</f>
        <v/>
      </c>
    </row>
    <row r="199" customFormat="false" ht="15" hidden="false" customHeight="false" outlineLevel="0" collapsed="false">
      <c r="A199" s="27"/>
      <c r="B199" s="32" t="str">
        <f aca="false">IF($S199="","",INDEX(Responses!$B$2:$B$1001,$S199))</f>
        <v/>
      </c>
      <c r="C199" s="24" t="str">
        <f aca="false">IF($S199="","",INDEX(Responses!$E$2:$E$1001,$S199)&amp;"")</f>
        <v/>
      </c>
      <c r="D199" s="24" t="str">
        <f aca="false">IF($S199="","",INDEX(Responses!$G$2:$G$1001,$S199)&amp;"")</f>
        <v/>
      </c>
      <c r="E199" s="24" t="str">
        <f aca="false">IF($S199="","",INDEX(Responses!$J$2:$J$1001,$S199))</f>
        <v/>
      </c>
      <c r="F199" s="24" t="str">
        <f aca="false">IF($S199="","",MID(IF(AND(INDEX(Responses!$M$2:$M$1001,$S199)&lt;&gt;"",INDEX(Responses!$M$2:$M$1001,$S199)&lt;=2),", Booking/Admission","")&amp;IF(AND(INDEX(Responses!$N$2:$N$1001,$S199)&lt;&gt;"",INDEX(Responses!$N$2:$N$1001,$S199)&lt;=2),", Waiting time","")&amp;IF(AND(INDEX(Responses!$O$2:$O$1001,$S199)&lt;&gt;"",INDEX(Responses!$O$2:$O$1001,$S199)&lt;=2),", Doctor communication","")&amp;IF(AND(INDEX(Responses!$P$2:$P$1001,$S199)&lt;&gt;"",INDEX(Responses!$P$2:$P$1001,$S199)&lt;=2),", Time to ask questions","")&amp;IF(AND(INDEX(Responses!$Q$2:$Q$1001,$S199)&lt;&gt;"",INDEX(Responses!$Q$2:$Q$1001,$S199)&lt;=2),", Front desk and billing staff","")&amp;IF(AND(INDEX(Responses!$R$2:$R$1001,$S199)&lt;&gt;"",INDEX(Responses!$R$2:$R$1001,$S199)&lt;=2),", Billing clarity","")&amp;IF(AND(INDEX(Responses!$S$2:$S$1001,$S199)&lt;&gt;"",INDEX(Responses!$S$2:$S$1001,$S199)&lt;=2),", Cleanliness","")&amp;IF(AND(INDEX(Responses!$T$2:$T$1001,$S199)&lt;&gt;"",INDEX(Responses!$T$2:$T$1001,$S199)&lt;=2),", Nursing responsiveness","")&amp;IF(AND(INDEX(Responses!$U$2:$U$1001,$S199)&lt;&gt;"",INDEX(Responses!$U$2:$U$1001,$S199)&lt;=2),", Nursing courtesy","")&amp;IF(AND(INDEX(Responses!$V$2:$V$1001,$S199)&lt;&gt;"",INDEX(Responses!$V$2:$V$1001,$S199)&lt;=2),", Food","")&amp;IF(AND(INDEX(Responses!$W$2:$W$1001,$S199)&lt;&gt;"",INDEX(Responses!$W$2:$W$1001,$S199)&lt;=2),", Insurance/TPA","")&amp;IF(AND(INDEX(Responses!$X$2:$X$1001,$S199)&lt;&gt;"",INDEX(Responses!$X$2:$X$1001,$S199)&lt;=2),", Discharge process","")&amp;IF(AND(INDEX(Responses!$Y$2:$Y$1001,$S199)&lt;&gt;"",INDEX(Responses!$Y$2:$Y$1001,$S199)&lt;=2),", Discharge instructions",""),3,500))</f>
        <v/>
      </c>
      <c r="G199" s="24" t="str">
        <f aca="false">IF($S199="","",INDEX(Responses!$L$2:$L$1001,$S199)&amp;"")</f>
        <v/>
      </c>
      <c r="H199" s="27"/>
      <c r="I199" s="33"/>
      <c r="J199" s="34" t="str">
        <f aca="false">IF(OR(I199="",B199=""),"",ROUND((I199-B199)*24,1))</f>
        <v/>
      </c>
      <c r="K199" s="27"/>
      <c r="L199" s="27"/>
      <c r="M199" s="27"/>
      <c r="N199" s="35"/>
      <c r="O199" s="36" t="str">
        <f aca="false">IF(OR(N199="",B199=""),"",N199-B199)</f>
        <v/>
      </c>
      <c r="P199" s="24" t="str">
        <f aca="false">IF(J199="","",IF(AND(C199="IPD",J199&lt;=24),"Yes",IF(AND(C199&lt;&gt;"IPD",J199&lt;=48),"Yes","No")))</f>
        <v/>
      </c>
      <c r="Q199" s="24" t="str">
        <f aca="false">IF(B199="","",TEXT(B199,"yyyy-mm"))</f>
        <v/>
      </c>
      <c r="R199" s="34" t="str">
        <f aca="false">IF(AND(Q199='Monthly Summary'!$C$4,J199&lt;&gt;""),J199,"")</f>
        <v/>
      </c>
      <c r="S199" s="24" t="str">
        <f aca="false">IF(A199="","",IFERROR(MATCH(A199,Responses!$A$2:$A$1001,0),""))</f>
        <v/>
      </c>
    </row>
    <row r="200" customFormat="false" ht="15" hidden="false" customHeight="false" outlineLevel="0" collapsed="false">
      <c r="A200" s="27"/>
      <c r="B200" s="32" t="str">
        <f aca="false">IF($S200="","",INDEX(Responses!$B$2:$B$1001,$S200))</f>
        <v/>
      </c>
      <c r="C200" s="24" t="str">
        <f aca="false">IF($S200="","",INDEX(Responses!$E$2:$E$1001,$S200)&amp;"")</f>
        <v/>
      </c>
      <c r="D200" s="24" t="str">
        <f aca="false">IF($S200="","",INDEX(Responses!$G$2:$G$1001,$S200)&amp;"")</f>
        <v/>
      </c>
      <c r="E200" s="24" t="str">
        <f aca="false">IF($S200="","",INDEX(Responses!$J$2:$J$1001,$S200))</f>
        <v/>
      </c>
      <c r="F200" s="24" t="str">
        <f aca="false">IF($S200="","",MID(IF(AND(INDEX(Responses!$M$2:$M$1001,$S200)&lt;&gt;"",INDEX(Responses!$M$2:$M$1001,$S200)&lt;=2),", Booking/Admission","")&amp;IF(AND(INDEX(Responses!$N$2:$N$1001,$S200)&lt;&gt;"",INDEX(Responses!$N$2:$N$1001,$S200)&lt;=2),", Waiting time","")&amp;IF(AND(INDEX(Responses!$O$2:$O$1001,$S200)&lt;&gt;"",INDEX(Responses!$O$2:$O$1001,$S200)&lt;=2),", Doctor communication","")&amp;IF(AND(INDEX(Responses!$P$2:$P$1001,$S200)&lt;&gt;"",INDEX(Responses!$P$2:$P$1001,$S200)&lt;=2),", Time to ask questions","")&amp;IF(AND(INDEX(Responses!$Q$2:$Q$1001,$S200)&lt;&gt;"",INDEX(Responses!$Q$2:$Q$1001,$S200)&lt;=2),", Front desk and billing staff","")&amp;IF(AND(INDEX(Responses!$R$2:$R$1001,$S200)&lt;&gt;"",INDEX(Responses!$R$2:$R$1001,$S200)&lt;=2),", Billing clarity","")&amp;IF(AND(INDEX(Responses!$S$2:$S$1001,$S200)&lt;&gt;"",INDEX(Responses!$S$2:$S$1001,$S200)&lt;=2),", Cleanliness","")&amp;IF(AND(INDEX(Responses!$T$2:$T$1001,$S200)&lt;&gt;"",INDEX(Responses!$T$2:$T$1001,$S200)&lt;=2),", Nursing responsiveness","")&amp;IF(AND(INDEX(Responses!$U$2:$U$1001,$S200)&lt;&gt;"",INDEX(Responses!$U$2:$U$1001,$S200)&lt;=2),", Nursing courtesy","")&amp;IF(AND(INDEX(Responses!$V$2:$V$1001,$S200)&lt;&gt;"",INDEX(Responses!$V$2:$V$1001,$S200)&lt;=2),", Food","")&amp;IF(AND(INDEX(Responses!$W$2:$W$1001,$S200)&lt;&gt;"",INDEX(Responses!$W$2:$W$1001,$S200)&lt;=2),", Insurance/TPA","")&amp;IF(AND(INDEX(Responses!$X$2:$X$1001,$S200)&lt;&gt;"",INDEX(Responses!$X$2:$X$1001,$S200)&lt;=2),", Discharge process","")&amp;IF(AND(INDEX(Responses!$Y$2:$Y$1001,$S200)&lt;&gt;"",INDEX(Responses!$Y$2:$Y$1001,$S200)&lt;=2),", Discharge instructions",""),3,500))</f>
        <v/>
      </c>
      <c r="G200" s="24" t="str">
        <f aca="false">IF($S200="","",INDEX(Responses!$L$2:$L$1001,$S200)&amp;"")</f>
        <v/>
      </c>
      <c r="H200" s="27"/>
      <c r="I200" s="33"/>
      <c r="J200" s="34" t="str">
        <f aca="false">IF(OR(I200="",B200=""),"",ROUND((I200-B200)*24,1))</f>
        <v/>
      </c>
      <c r="K200" s="27"/>
      <c r="L200" s="27"/>
      <c r="M200" s="27"/>
      <c r="N200" s="35"/>
      <c r="O200" s="36" t="str">
        <f aca="false">IF(OR(N200="",B200=""),"",N200-B200)</f>
        <v/>
      </c>
      <c r="P200" s="24" t="str">
        <f aca="false">IF(J200="","",IF(AND(C200="IPD",J200&lt;=24),"Yes",IF(AND(C200&lt;&gt;"IPD",J200&lt;=48),"Yes","No")))</f>
        <v/>
      </c>
      <c r="Q200" s="24" t="str">
        <f aca="false">IF(B200="","",TEXT(B200,"yyyy-mm"))</f>
        <v/>
      </c>
      <c r="R200" s="34" t="str">
        <f aca="false">IF(AND(Q200='Monthly Summary'!$C$4,J200&lt;&gt;""),J200,"")</f>
        <v/>
      </c>
      <c r="S200" s="24" t="str">
        <f aca="false">IF(A200="","",IFERROR(MATCH(A200,Responses!$A$2:$A$1001,0),""))</f>
        <v/>
      </c>
    </row>
    <row r="201" customFormat="false" ht="15" hidden="false" customHeight="false" outlineLevel="0" collapsed="false">
      <c r="A201" s="27"/>
      <c r="B201" s="32" t="str">
        <f aca="false">IF($S201="","",INDEX(Responses!$B$2:$B$1001,$S201))</f>
        <v/>
      </c>
      <c r="C201" s="24" t="str">
        <f aca="false">IF($S201="","",INDEX(Responses!$E$2:$E$1001,$S201)&amp;"")</f>
        <v/>
      </c>
      <c r="D201" s="24" t="str">
        <f aca="false">IF($S201="","",INDEX(Responses!$G$2:$G$1001,$S201)&amp;"")</f>
        <v/>
      </c>
      <c r="E201" s="24" t="str">
        <f aca="false">IF($S201="","",INDEX(Responses!$J$2:$J$1001,$S201))</f>
        <v/>
      </c>
      <c r="F201" s="24" t="str">
        <f aca="false">IF($S201="","",MID(IF(AND(INDEX(Responses!$M$2:$M$1001,$S201)&lt;&gt;"",INDEX(Responses!$M$2:$M$1001,$S201)&lt;=2),", Booking/Admission","")&amp;IF(AND(INDEX(Responses!$N$2:$N$1001,$S201)&lt;&gt;"",INDEX(Responses!$N$2:$N$1001,$S201)&lt;=2),", Waiting time","")&amp;IF(AND(INDEX(Responses!$O$2:$O$1001,$S201)&lt;&gt;"",INDEX(Responses!$O$2:$O$1001,$S201)&lt;=2),", Doctor communication","")&amp;IF(AND(INDEX(Responses!$P$2:$P$1001,$S201)&lt;&gt;"",INDEX(Responses!$P$2:$P$1001,$S201)&lt;=2),", Time to ask questions","")&amp;IF(AND(INDEX(Responses!$Q$2:$Q$1001,$S201)&lt;&gt;"",INDEX(Responses!$Q$2:$Q$1001,$S201)&lt;=2),", Front desk and billing staff","")&amp;IF(AND(INDEX(Responses!$R$2:$R$1001,$S201)&lt;&gt;"",INDEX(Responses!$R$2:$R$1001,$S201)&lt;=2),", Billing clarity","")&amp;IF(AND(INDEX(Responses!$S$2:$S$1001,$S201)&lt;&gt;"",INDEX(Responses!$S$2:$S$1001,$S201)&lt;=2),", Cleanliness","")&amp;IF(AND(INDEX(Responses!$T$2:$T$1001,$S201)&lt;&gt;"",INDEX(Responses!$T$2:$T$1001,$S201)&lt;=2),", Nursing responsiveness","")&amp;IF(AND(INDEX(Responses!$U$2:$U$1001,$S201)&lt;&gt;"",INDEX(Responses!$U$2:$U$1001,$S201)&lt;=2),", Nursing courtesy","")&amp;IF(AND(INDEX(Responses!$V$2:$V$1001,$S201)&lt;&gt;"",INDEX(Responses!$V$2:$V$1001,$S201)&lt;=2),", Food","")&amp;IF(AND(INDEX(Responses!$W$2:$W$1001,$S201)&lt;&gt;"",INDEX(Responses!$W$2:$W$1001,$S201)&lt;=2),", Insurance/TPA","")&amp;IF(AND(INDEX(Responses!$X$2:$X$1001,$S201)&lt;&gt;"",INDEX(Responses!$X$2:$X$1001,$S201)&lt;=2),", Discharge process","")&amp;IF(AND(INDEX(Responses!$Y$2:$Y$1001,$S201)&lt;&gt;"",INDEX(Responses!$Y$2:$Y$1001,$S201)&lt;=2),", Discharge instructions",""),3,500))</f>
        <v/>
      </c>
      <c r="G201" s="24" t="str">
        <f aca="false">IF($S201="","",INDEX(Responses!$L$2:$L$1001,$S201)&amp;"")</f>
        <v/>
      </c>
      <c r="H201" s="27"/>
      <c r="I201" s="33"/>
      <c r="J201" s="34" t="str">
        <f aca="false">IF(OR(I201="",B201=""),"",ROUND((I201-B201)*24,1))</f>
        <v/>
      </c>
      <c r="K201" s="27"/>
      <c r="L201" s="27"/>
      <c r="M201" s="27"/>
      <c r="N201" s="35"/>
      <c r="O201" s="36" t="str">
        <f aca="false">IF(OR(N201="",B201=""),"",N201-B201)</f>
        <v/>
      </c>
      <c r="P201" s="24" t="str">
        <f aca="false">IF(J201="","",IF(AND(C201="IPD",J201&lt;=24),"Yes",IF(AND(C201&lt;&gt;"IPD",J201&lt;=48),"Yes","No")))</f>
        <v/>
      </c>
      <c r="Q201" s="24" t="str">
        <f aca="false">IF(B201="","",TEXT(B201,"yyyy-mm"))</f>
        <v/>
      </c>
      <c r="R201" s="34" t="str">
        <f aca="false">IF(AND(Q201='Monthly Summary'!$C$4,J201&lt;&gt;""),J201,"")</f>
        <v/>
      </c>
      <c r="S201" s="24" t="str">
        <f aca="false">IF(A201="","",IFERROR(MATCH(A201,Responses!$A$2:$A$1001,0),""))</f>
        <v/>
      </c>
    </row>
    <row r="202" customFormat="false" ht="15" hidden="false" customHeight="false" outlineLevel="0" collapsed="false">
      <c r="A202" s="27"/>
      <c r="B202" s="32" t="str">
        <f aca="false">IF($S202="","",INDEX(Responses!$B$2:$B$1001,$S202))</f>
        <v/>
      </c>
      <c r="C202" s="24" t="str">
        <f aca="false">IF($S202="","",INDEX(Responses!$E$2:$E$1001,$S202)&amp;"")</f>
        <v/>
      </c>
      <c r="D202" s="24" t="str">
        <f aca="false">IF($S202="","",INDEX(Responses!$G$2:$G$1001,$S202)&amp;"")</f>
        <v/>
      </c>
      <c r="E202" s="24" t="str">
        <f aca="false">IF($S202="","",INDEX(Responses!$J$2:$J$1001,$S202))</f>
        <v/>
      </c>
      <c r="F202" s="24" t="str">
        <f aca="false">IF($S202="","",MID(IF(AND(INDEX(Responses!$M$2:$M$1001,$S202)&lt;&gt;"",INDEX(Responses!$M$2:$M$1001,$S202)&lt;=2),", Booking/Admission","")&amp;IF(AND(INDEX(Responses!$N$2:$N$1001,$S202)&lt;&gt;"",INDEX(Responses!$N$2:$N$1001,$S202)&lt;=2),", Waiting time","")&amp;IF(AND(INDEX(Responses!$O$2:$O$1001,$S202)&lt;&gt;"",INDEX(Responses!$O$2:$O$1001,$S202)&lt;=2),", Doctor communication","")&amp;IF(AND(INDEX(Responses!$P$2:$P$1001,$S202)&lt;&gt;"",INDEX(Responses!$P$2:$P$1001,$S202)&lt;=2),", Time to ask questions","")&amp;IF(AND(INDEX(Responses!$Q$2:$Q$1001,$S202)&lt;&gt;"",INDEX(Responses!$Q$2:$Q$1001,$S202)&lt;=2),", Front desk and billing staff","")&amp;IF(AND(INDEX(Responses!$R$2:$R$1001,$S202)&lt;&gt;"",INDEX(Responses!$R$2:$R$1001,$S202)&lt;=2),", Billing clarity","")&amp;IF(AND(INDEX(Responses!$S$2:$S$1001,$S202)&lt;&gt;"",INDEX(Responses!$S$2:$S$1001,$S202)&lt;=2),", Cleanliness","")&amp;IF(AND(INDEX(Responses!$T$2:$T$1001,$S202)&lt;&gt;"",INDEX(Responses!$T$2:$T$1001,$S202)&lt;=2),", Nursing responsiveness","")&amp;IF(AND(INDEX(Responses!$U$2:$U$1001,$S202)&lt;&gt;"",INDEX(Responses!$U$2:$U$1001,$S202)&lt;=2),", Nursing courtesy","")&amp;IF(AND(INDEX(Responses!$V$2:$V$1001,$S202)&lt;&gt;"",INDEX(Responses!$V$2:$V$1001,$S202)&lt;=2),", Food","")&amp;IF(AND(INDEX(Responses!$W$2:$W$1001,$S202)&lt;&gt;"",INDEX(Responses!$W$2:$W$1001,$S202)&lt;=2),", Insurance/TPA","")&amp;IF(AND(INDEX(Responses!$X$2:$X$1001,$S202)&lt;&gt;"",INDEX(Responses!$X$2:$X$1001,$S202)&lt;=2),", Discharge process","")&amp;IF(AND(INDEX(Responses!$Y$2:$Y$1001,$S202)&lt;&gt;"",INDEX(Responses!$Y$2:$Y$1001,$S202)&lt;=2),", Discharge instructions",""),3,500))</f>
        <v/>
      </c>
      <c r="G202" s="24" t="str">
        <f aca="false">IF($S202="","",INDEX(Responses!$L$2:$L$1001,$S202)&amp;"")</f>
        <v/>
      </c>
      <c r="H202" s="27"/>
      <c r="I202" s="33"/>
      <c r="J202" s="34" t="str">
        <f aca="false">IF(OR(I202="",B202=""),"",ROUND((I202-B202)*24,1))</f>
        <v/>
      </c>
      <c r="K202" s="27"/>
      <c r="L202" s="27"/>
      <c r="M202" s="27"/>
      <c r="N202" s="35"/>
      <c r="O202" s="36" t="str">
        <f aca="false">IF(OR(N202="",B202=""),"",N202-B202)</f>
        <v/>
      </c>
      <c r="P202" s="24" t="str">
        <f aca="false">IF(J202="","",IF(AND(C202="IPD",J202&lt;=24),"Yes",IF(AND(C202&lt;&gt;"IPD",J202&lt;=48),"Yes","No")))</f>
        <v/>
      </c>
      <c r="Q202" s="24" t="str">
        <f aca="false">IF(B202="","",TEXT(B202,"yyyy-mm"))</f>
        <v/>
      </c>
      <c r="R202" s="34" t="str">
        <f aca="false">IF(AND(Q202='Monthly Summary'!$C$4,J202&lt;&gt;""),J202,"")</f>
        <v/>
      </c>
      <c r="S202" s="24" t="str">
        <f aca="false">IF(A202="","",IFERROR(MATCH(A202,Responses!$A$2:$A$1001,0),""))</f>
        <v/>
      </c>
    </row>
    <row r="203" customFormat="false" ht="15" hidden="false" customHeight="false" outlineLevel="0" collapsed="false">
      <c r="A203" s="27"/>
      <c r="B203" s="32" t="str">
        <f aca="false">IF($S203="","",INDEX(Responses!$B$2:$B$1001,$S203))</f>
        <v/>
      </c>
      <c r="C203" s="24" t="str">
        <f aca="false">IF($S203="","",INDEX(Responses!$E$2:$E$1001,$S203)&amp;"")</f>
        <v/>
      </c>
      <c r="D203" s="24" t="str">
        <f aca="false">IF($S203="","",INDEX(Responses!$G$2:$G$1001,$S203)&amp;"")</f>
        <v/>
      </c>
      <c r="E203" s="24" t="str">
        <f aca="false">IF($S203="","",INDEX(Responses!$J$2:$J$1001,$S203))</f>
        <v/>
      </c>
      <c r="F203" s="24" t="str">
        <f aca="false">IF($S203="","",MID(IF(AND(INDEX(Responses!$M$2:$M$1001,$S203)&lt;&gt;"",INDEX(Responses!$M$2:$M$1001,$S203)&lt;=2),", Booking/Admission","")&amp;IF(AND(INDEX(Responses!$N$2:$N$1001,$S203)&lt;&gt;"",INDEX(Responses!$N$2:$N$1001,$S203)&lt;=2),", Waiting time","")&amp;IF(AND(INDEX(Responses!$O$2:$O$1001,$S203)&lt;&gt;"",INDEX(Responses!$O$2:$O$1001,$S203)&lt;=2),", Doctor communication","")&amp;IF(AND(INDEX(Responses!$P$2:$P$1001,$S203)&lt;&gt;"",INDEX(Responses!$P$2:$P$1001,$S203)&lt;=2),", Time to ask questions","")&amp;IF(AND(INDEX(Responses!$Q$2:$Q$1001,$S203)&lt;&gt;"",INDEX(Responses!$Q$2:$Q$1001,$S203)&lt;=2),", Front desk and billing staff","")&amp;IF(AND(INDEX(Responses!$R$2:$R$1001,$S203)&lt;&gt;"",INDEX(Responses!$R$2:$R$1001,$S203)&lt;=2),", Billing clarity","")&amp;IF(AND(INDEX(Responses!$S$2:$S$1001,$S203)&lt;&gt;"",INDEX(Responses!$S$2:$S$1001,$S203)&lt;=2),", Cleanliness","")&amp;IF(AND(INDEX(Responses!$T$2:$T$1001,$S203)&lt;&gt;"",INDEX(Responses!$T$2:$T$1001,$S203)&lt;=2),", Nursing responsiveness","")&amp;IF(AND(INDEX(Responses!$U$2:$U$1001,$S203)&lt;&gt;"",INDEX(Responses!$U$2:$U$1001,$S203)&lt;=2),", Nursing courtesy","")&amp;IF(AND(INDEX(Responses!$V$2:$V$1001,$S203)&lt;&gt;"",INDEX(Responses!$V$2:$V$1001,$S203)&lt;=2),", Food","")&amp;IF(AND(INDEX(Responses!$W$2:$W$1001,$S203)&lt;&gt;"",INDEX(Responses!$W$2:$W$1001,$S203)&lt;=2),", Insurance/TPA","")&amp;IF(AND(INDEX(Responses!$X$2:$X$1001,$S203)&lt;&gt;"",INDEX(Responses!$X$2:$X$1001,$S203)&lt;=2),", Discharge process","")&amp;IF(AND(INDEX(Responses!$Y$2:$Y$1001,$S203)&lt;&gt;"",INDEX(Responses!$Y$2:$Y$1001,$S203)&lt;=2),", Discharge instructions",""),3,500))</f>
        <v/>
      </c>
      <c r="G203" s="24" t="str">
        <f aca="false">IF($S203="","",INDEX(Responses!$L$2:$L$1001,$S203)&amp;"")</f>
        <v/>
      </c>
      <c r="H203" s="27"/>
      <c r="I203" s="33"/>
      <c r="J203" s="34" t="str">
        <f aca="false">IF(OR(I203="",B203=""),"",ROUND((I203-B203)*24,1))</f>
        <v/>
      </c>
      <c r="K203" s="27"/>
      <c r="L203" s="27"/>
      <c r="M203" s="27"/>
      <c r="N203" s="35"/>
      <c r="O203" s="36" t="str">
        <f aca="false">IF(OR(N203="",B203=""),"",N203-B203)</f>
        <v/>
      </c>
      <c r="P203" s="24" t="str">
        <f aca="false">IF(J203="","",IF(AND(C203="IPD",J203&lt;=24),"Yes",IF(AND(C203&lt;&gt;"IPD",J203&lt;=48),"Yes","No")))</f>
        <v/>
      </c>
      <c r="Q203" s="24" t="str">
        <f aca="false">IF(B203="","",TEXT(B203,"yyyy-mm"))</f>
        <v/>
      </c>
      <c r="R203" s="34" t="str">
        <f aca="false">IF(AND(Q203='Monthly Summary'!$C$4,J203&lt;&gt;""),J203,"")</f>
        <v/>
      </c>
      <c r="S203" s="24" t="str">
        <f aca="false">IF(A203="","",IFERROR(MATCH(A203,Responses!$A$2:$A$1001,0),""))</f>
        <v/>
      </c>
    </row>
    <row r="204" customFormat="false" ht="15" hidden="false" customHeight="false" outlineLevel="0" collapsed="false">
      <c r="A204" s="27"/>
      <c r="B204" s="32" t="str">
        <f aca="false">IF($S204="","",INDEX(Responses!$B$2:$B$1001,$S204))</f>
        <v/>
      </c>
      <c r="C204" s="24" t="str">
        <f aca="false">IF($S204="","",INDEX(Responses!$E$2:$E$1001,$S204)&amp;"")</f>
        <v/>
      </c>
      <c r="D204" s="24" t="str">
        <f aca="false">IF($S204="","",INDEX(Responses!$G$2:$G$1001,$S204)&amp;"")</f>
        <v/>
      </c>
      <c r="E204" s="24" t="str">
        <f aca="false">IF($S204="","",INDEX(Responses!$J$2:$J$1001,$S204))</f>
        <v/>
      </c>
      <c r="F204" s="24" t="str">
        <f aca="false">IF($S204="","",MID(IF(AND(INDEX(Responses!$M$2:$M$1001,$S204)&lt;&gt;"",INDEX(Responses!$M$2:$M$1001,$S204)&lt;=2),", Booking/Admission","")&amp;IF(AND(INDEX(Responses!$N$2:$N$1001,$S204)&lt;&gt;"",INDEX(Responses!$N$2:$N$1001,$S204)&lt;=2),", Waiting time","")&amp;IF(AND(INDEX(Responses!$O$2:$O$1001,$S204)&lt;&gt;"",INDEX(Responses!$O$2:$O$1001,$S204)&lt;=2),", Doctor communication","")&amp;IF(AND(INDEX(Responses!$P$2:$P$1001,$S204)&lt;&gt;"",INDEX(Responses!$P$2:$P$1001,$S204)&lt;=2),", Time to ask questions","")&amp;IF(AND(INDEX(Responses!$Q$2:$Q$1001,$S204)&lt;&gt;"",INDEX(Responses!$Q$2:$Q$1001,$S204)&lt;=2),", Front desk and billing staff","")&amp;IF(AND(INDEX(Responses!$R$2:$R$1001,$S204)&lt;&gt;"",INDEX(Responses!$R$2:$R$1001,$S204)&lt;=2),", Billing clarity","")&amp;IF(AND(INDEX(Responses!$S$2:$S$1001,$S204)&lt;&gt;"",INDEX(Responses!$S$2:$S$1001,$S204)&lt;=2),", Cleanliness","")&amp;IF(AND(INDEX(Responses!$T$2:$T$1001,$S204)&lt;&gt;"",INDEX(Responses!$T$2:$T$1001,$S204)&lt;=2),", Nursing responsiveness","")&amp;IF(AND(INDEX(Responses!$U$2:$U$1001,$S204)&lt;&gt;"",INDEX(Responses!$U$2:$U$1001,$S204)&lt;=2),", Nursing courtesy","")&amp;IF(AND(INDEX(Responses!$V$2:$V$1001,$S204)&lt;&gt;"",INDEX(Responses!$V$2:$V$1001,$S204)&lt;=2),", Food","")&amp;IF(AND(INDEX(Responses!$W$2:$W$1001,$S204)&lt;&gt;"",INDEX(Responses!$W$2:$W$1001,$S204)&lt;=2),", Insurance/TPA","")&amp;IF(AND(INDEX(Responses!$X$2:$X$1001,$S204)&lt;&gt;"",INDEX(Responses!$X$2:$X$1001,$S204)&lt;=2),", Discharge process","")&amp;IF(AND(INDEX(Responses!$Y$2:$Y$1001,$S204)&lt;&gt;"",INDEX(Responses!$Y$2:$Y$1001,$S204)&lt;=2),", Discharge instructions",""),3,500))</f>
        <v/>
      </c>
      <c r="G204" s="24" t="str">
        <f aca="false">IF($S204="","",INDEX(Responses!$L$2:$L$1001,$S204)&amp;"")</f>
        <v/>
      </c>
      <c r="H204" s="27"/>
      <c r="I204" s="33"/>
      <c r="J204" s="34" t="str">
        <f aca="false">IF(OR(I204="",B204=""),"",ROUND((I204-B204)*24,1))</f>
        <v/>
      </c>
      <c r="K204" s="27"/>
      <c r="L204" s="27"/>
      <c r="M204" s="27"/>
      <c r="N204" s="35"/>
      <c r="O204" s="36" t="str">
        <f aca="false">IF(OR(N204="",B204=""),"",N204-B204)</f>
        <v/>
      </c>
      <c r="P204" s="24" t="str">
        <f aca="false">IF(J204="","",IF(AND(C204="IPD",J204&lt;=24),"Yes",IF(AND(C204&lt;&gt;"IPD",J204&lt;=48),"Yes","No")))</f>
        <v/>
      </c>
      <c r="Q204" s="24" t="str">
        <f aca="false">IF(B204="","",TEXT(B204,"yyyy-mm"))</f>
        <v/>
      </c>
      <c r="R204" s="34" t="str">
        <f aca="false">IF(AND(Q204='Monthly Summary'!$C$4,J204&lt;&gt;""),J204,"")</f>
        <v/>
      </c>
      <c r="S204" s="24" t="str">
        <f aca="false">IF(A204="","",IFERROR(MATCH(A204,Responses!$A$2:$A$1001,0),""))</f>
        <v/>
      </c>
    </row>
    <row r="205" customFormat="false" ht="15" hidden="false" customHeight="false" outlineLevel="0" collapsed="false">
      <c r="A205" s="27"/>
      <c r="B205" s="32" t="str">
        <f aca="false">IF($S205="","",INDEX(Responses!$B$2:$B$1001,$S205))</f>
        <v/>
      </c>
      <c r="C205" s="24" t="str">
        <f aca="false">IF($S205="","",INDEX(Responses!$E$2:$E$1001,$S205)&amp;"")</f>
        <v/>
      </c>
      <c r="D205" s="24" t="str">
        <f aca="false">IF($S205="","",INDEX(Responses!$G$2:$G$1001,$S205)&amp;"")</f>
        <v/>
      </c>
      <c r="E205" s="24" t="str">
        <f aca="false">IF($S205="","",INDEX(Responses!$J$2:$J$1001,$S205))</f>
        <v/>
      </c>
      <c r="F205" s="24" t="str">
        <f aca="false">IF($S205="","",MID(IF(AND(INDEX(Responses!$M$2:$M$1001,$S205)&lt;&gt;"",INDEX(Responses!$M$2:$M$1001,$S205)&lt;=2),", Booking/Admission","")&amp;IF(AND(INDEX(Responses!$N$2:$N$1001,$S205)&lt;&gt;"",INDEX(Responses!$N$2:$N$1001,$S205)&lt;=2),", Waiting time","")&amp;IF(AND(INDEX(Responses!$O$2:$O$1001,$S205)&lt;&gt;"",INDEX(Responses!$O$2:$O$1001,$S205)&lt;=2),", Doctor communication","")&amp;IF(AND(INDEX(Responses!$P$2:$P$1001,$S205)&lt;&gt;"",INDEX(Responses!$P$2:$P$1001,$S205)&lt;=2),", Time to ask questions","")&amp;IF(AND(INDEX(Responses!$Q$2:$Q$1001,$S205)&lt;&gt;"",INDEX(Responses!$Q$2:$Q$1001,$S205)&lt;=2),", Front desk and billing staff","")&amp;IF(AND(INDEX(Responses!$R$2:$R$1001,$S205)&lt;&gt;"",INDEX(Responses!$R$2:$R$1001,$S205)&lt;=2),", Billing clarity","")&amp;IF(AND(INDEX(Responses!$S$2:$S$1001,$S205)&lt;&gt;"",INDEX(Responses!$S$2:$S$1001,$S205)&lt;=2),", Cleanliness","")&amp;IF(AND(INDEX(Responses!$T$2:$T$1001,$S205)&lt;&gt;"",INDEX(Responses!$T$2:$T$1001,$S205)&lt;=2),", Nursing responsiveness","")&amp;IF(AND(INDEX(Responses!$U$2:$U$1001,$S205)&lt;&gt;"",INDEX(Responses!$U$2:$U$1001,$S205)&lt;=2),", Nursing courtesy","")&amp;IF(AND(INDEX(Responses!$V$2:$V$1001,$S205)&lt;&gt;"",INDEX(Responses!$V$2:$V$1001,$S205)&lt;=2),", Food","")&amp;IF(AND(INDEX(Responses!$W$2:$W$1001,$S205)&lt;&gt;"",INDEX(Responses!$W$2:$W$1001,$S205)&lt;=2),", Insurance/TPA","")&amp;IF(AND(INDEX(Responses!$X$2:$X$1001,$S205)&lt;&gt;"",INDEX(Responses!$X$2:$X$1001,$S205)&lt;=2),", Discharge process","")&amp;IF(AND(INDEX(Responses!$Y$2:$Y$1001,$S205)&lt;&gt;"",INDEX(Responses!$Y$2:$Y$1001,$S205)&lt;=2),", Discharge instructions",""),3,500))</f>
        <v/>
      </c>
      <c r="G205" s="24" t="str">
        <f aca="false">IF($S205="","",INDEX(Responses!$L$2:$L$1001,$S205)&amp;"")</f>
        <v/>
      </c>
      <c r="H205" s="27"/>
      <c r="I205" s="33"/>
      <c r="J205" s="34" t="str">
        <f aca="false">IF(OR(I205="",B205=""),"",ROUND((I205-B205)*24,1))</f>
        <v/>
      </c>
      <c r="K205" s="27"/>
      <c r="L205" s="27"/>
      <c r="M205" s="27"/>
      <c r="N205" s="35"/>
      <c r="O205" s="36" t="str">
        <f aca="false">IF(OR(N205="",B205=""),"",N205-B205)</f>
        <v/>
      </c>
      <c r="P205" s="24" t="str">
        <f aca="false">IF(J205="","",IF(AND(C205="IPD",J205&lt;=24),"Yes",IF(AND(C205&lt;&gt;"IPD",J205&lt;=48),"Yes","No")))</f>
        <v/>
      </c>
      <c r="Q205" s="24" t="str">
        <f aca="false">IF(B205="","",TEXT(B205,"yyyy-mm"))</f>
        <v/>
      </c>
      <c r="R205" s="34" t="str">
        <f aca="false">IF(AND(Q205='Monthly Summary'!$C$4,J205&lt;&gt;""),J205,"")</f>
        <v/>
      </c>
      <c r="S205" s="24" t="str">
        <f aca="false">IF(A205="","",IFERROR(MATCH(A205,Responses!$A$2:$A$1001,0),""))</f>
        <v/>
      </c>
    </row>
    <row r="206" customFormat="false" ht="15" hidden="false" customHeight="false" outlineLevel="0" collapsed="false">
      <c r="A206" s="27"/>
      <c r="B206" s="32" t="str">
        <f aca="false">IF($S206="","",INDEX(Responses!$B$2:$B$1001,$S206))</f>
        <v/>
      </c>
      <c r="C206" s="24" t="str">
        <f aca="false">IF($S206="","",INDEX(Responses!$E$2:$E$1001,$S206)&amp;"")</f>
        <v/>
      </c>
      <c r="D206" s="24" t="str">
        <f aca="false">IF($S206="","",INDEX(Responses!$G$2:$G$1001,$S206)&amp;"")</f>
        <v/>
      </c>
      <c r="E206" s="24" t="str">
        <f aca="false">IF($S206="","",INDEX(Responses!$J$2:$J$1001,$S206))</f>
        <v/>
      </c>
      <c r="F206" s="24" t="str">
        <f aca="false">IF($S206="","",MID(IF(AND(INDEX(Responses!$M$2:$M$1001,$S206)&lt;&gt;"",INDEX(Responses!$M$2:$M$1001,$S206)&lt;=2),", Booking/Admission","")&amp;IF(AND(INDEX(Responses!$N$2:$N$1001,$S206)&lt;&gt;"",INDEX(Responses!$N$2:$N$1001,$S206)&lt;=2),", Waiting time","")&amp;IF(AND(INDEX(Responses!$O$2:$O$1001,$S206)&lt;&gt;"",INDEX(Responses!$O$2:$O$1001,$S206)&lt;=2),", Doctor communication","")&amp;IF(AND(INDEX(Responses!$P$2:$P$1001,$S206)&lt;&gt;"",INDEX(Responses!$P$2:$P$1001,$S206)&lt;=2),", Time to ask questions","")&amp;IF(AND(INDEX(Responses!$Q$2:$Q$1001,$S206)&lt;&gt;"",INDEX(Responses!$Q$2:$Q$1001,$S206)&lt;=2),", Front desk and billing staff","")&amp;IF(AND(INDEX(Responses!$R$2:$R$1001,$S206)&lt;&gt;"",INDEX(Responses!$R$2:$R$1001,$S206)&lt;=2),", Billing clarity","")&amp;IF(AND(INDEX(Responses!$S$2:$S$1001,$S206)&lt;&gt;"",INDEX(Responses!$S$2:$S$1001,$S206)&lt;=2),", Cleanliness","")&amp;IF(AND(INDEX(Responses!$T$2:$T$1001,$S206)&lt;&gt;"",INDEX(Responses!$T$2:$T$1001,$S206)&lt;=2),", Nursing responsiveness","")&amp;IF(AND(INDEX(Responses!$U$2:$U$1001,$S206)&lt;&gt;"",INDEX(Responses!$U$2:$U$1001,$S206)&lt;=2),", Nursing courtesy","")&amp;IF(AND(INDEX(Responses!$V$2:$V$1001,$S206)&lt;&gt;"",INDEX(Responses!$V$2:$V$1001,$S206)&lt;=2),", Food","")&amp;IF(AND(INDEX(Responses!$W$2:$W$1001,$S206)&lt;&gt;"",INDEX(Responses!$W$2:$W$1001,$S206)&lt;=2),", Insurance/TPA","")&amp;IF(AND(INDEX(Responses!$X$2:$X$1001,$S206)&lt;&gt;"",INDEX(Responses!$X$2:$X$1001,$S206)&lt;=2),", Discharge process","")&amp;IF(AND(INDEX(Responses!$Y$2:$Y$1001,$S206)&lt;&gt;"",INDEX(Responses!$Y$2:$Y$1001,$S206)&lt;=2),", Discharge instructions",""),3,500))</f>
        <v/>
      </c>
      <c r="G206" s="24" t="str">
        <f aca="false">IF($S206="","",INDEX(Responses!$L$2:$L$1001,$S206)&amp;"")</f>
        <v/>
      </c>
      <c r="H206" s="27"/>
      <c r="I206" s="33"/>
      <c r="J206" s="34" t="str">
        <f aca="false">IF(OR(I206="",B206=""),"",ROUND((I206-B206)*24,1))</f>
        <v/>
      </c>
      <c r="K206" s="27"/>
      <c r="L206" s="27"/>
      <c r="M206" s="27"/>
      <c r="N206" s="35"/>
      <c r="O206" s="36" t="str">
        <f aca="false">IF(OR(N206="",B206=""),"",N206-B206)</f>
        <v/>
      </c>
      <c r="P206" s="24" t="str">
        <f aca="false">IF(J206="","",IF(AND(C206="IPD",J206&lt;=24),"Yes",IF(AND(C206&lt;&gt;"IPD",J206&lt;=48),"Yes","No")))</f>
        <v/>
      </c>
      <c r="Q206" s="24" t="str">
        <f aca="false">IF(B206="","",TEXT(B206,"yyyy-mm"))</f>
        <v/>
      </c>
      <c r="R206" s="34" t="str">
        <f aca="false">IF(AND(Q206='Monthly Summary'!$C$4,J206&lt;&gt;""),J206,"")</f>
        <v/>
      </c>
      <c r="S206" s="24" t="str">
        <f aca="false">IF(A206="","",IFERROR(MATCH(A206,Responses!$A$2:$A$1001,0),""))</f>
        <v/>
      </c>
    </row>
    <row r="207" customFormat="false" ht="15" hidden="false" customHeight="false" outlineLevel="0" collapsed="false">
      <c r="A207" s="27"/>
      <c r="B207" s="32" t="str">
        <f aca="false">IF($S207="","",INDEX(Responses!$B$2:$B$1001,$S207))</f>
        <v/>
      </c>
      <c r="C207" s="24" t="str">
        <f aca="false">IF($S207="","",INDEX(Responses!$E$2:$E$1001,$S207)&amp;"")</f>
        <v/>
      </c>
      <c r="D207" s="24" t="str">
        <f aca="false">IF($S207="","",INDEX(Responses!$G$2:$G$1001,$S207)&amp;"")</f>
        <v/>
      </c>
      <c r="E207" s="24" t="str">
        <f aca="false">IF($S207="","",INDEX(Responses!$J$2:$J$1001,$S207))</f>
        <v/>
      </c>
      <c r="F207" s="24" t="str">
        <f aca="false">IF($S207="","",MID(IF(AND(INDEX(Responses!$M$2:$M$1001,$S207)&lt;&gt;"",INDEX(Responses!$M$2:$M$1001,$S207)&lt;=2),", Booking/Admission","")&amp;IF(AND(INDEX(Responses!$N$2:$N$1001,$S207)&lt;&gt;"",INDEX(Responses!$N$2:$N$1001,$S207)&lt;=2),", Waiting time","")&amp;IF(AND(INDEX(Responses!$O$2:$O$1001,$S207)&lt;&gt;"",INDEX(Responses!$O$2:$O$1001,$S207)&lt;=2),", Doctor communication","")&amp;IF(AND(INDEX(Responses!$P$2:$P$1001,$S207)&lt;&gt;"",INDEX(Responses!$P$2:$P$1001,$S207)&lt;=2),", Time to ask questions","")&amp;IF(AND(INDEX(Responses!$Q$2:$Q$1001,$S207)&lt;&gt;"",INDEX(Responses!$Q$2:$Q$1001,$S207)&lt;=2),", Front desk and billing staff","")&amp;IF(AND(INDEX(Responses!$R$2:$R$1001,$S207)&lt;&gt;"",INDEX(Responses!$R$2:$R$1001,$S207)&lt;=2),", Billing clarity","")&amp;IF(AND(INDEX(Responses!$S$2:$S$1001,$S207)&lt;&gt;"",INDEX(Responses!$S$2:$S$1001,$S207)&lt;=2),", Cleanliness","")&amp;IF(AND(INDEX(Responses!$T$2:$T$1001,$S207)&lt;&gt;"",INDEX(Responses!$T$2:$T$1001,$S207)&lt;=2),", Nursing responsiveness","")&amp;IF(AND(INDEX(Responses!$U$2:$U$1001,$S207)&lt;&gt;"",INDEX(Responses!$U$2:$U$1001,$S207)&lt;=2),", Nursing courtesy","")&amp;IF(AND(INDEX(Responses!$V$2:$V$1001,$S207)&lt;&gt;"",INDEX(Responses!$V$2:$V$1001,$S207)&lt;=2),", Food","")&amp;IF(AND(INDEX(Responses!$W$2:$W$1001,$S207)&lt;&gt;"",INDEX(Responses!$W$2:$W$1001,$S207)&lt;=2),", Insurance/TPA","")&amp;IF(AND(INDEX(Responses!$X$2:$X$1001,$S207)&lt;&gt;"",INDEX(Responses!$X$2:$X$1001,$S207)&lt;=2),", Discharge process","")&amp;IF(AND(INDEX(Responses!$Y$2:$Y$1001,$S207)&lt;&gt;"",INDEX(Responses!$Y$2:$Y$1001,$S207)&lt;=2),", Discharge instructions",""),3,500))</f>
        <v/>
      </c>
      <c r="G207" s="24" t="str">
        <f aca="false">IF($S207="","",INDEX(Responses!$L$2:$L$1001,$S207)&amp;"")</f>
        <v/>
      </c>
      <c r="H207" s="27"/>
      <c r="I207" s="33"/>
      <c r="J207" s="34" t="str">
        <f aca="false">IF(OR(I207="",B207=""),"",ROUND((I207-B207)*24,1))</f>
        <v/>
      </c>
      <c r="K207" s="27"/>
      <c r="L207" s="27"/>
      <c r="M207" s="27"/>
      <c r="N207" s="35"/>
      <c r="O207" s="36" t="str">
        <f aca="false">IF(OR(N207="",B207=""),"",N207-B207)</f>
        <v/>
      </c>
      <c r="P207" s="24" t="str">
        <f aca="false">IF(J207="","",IF(AND(C207="IPD",J207&lt;=24),"Yes",IF(AND(C207&lt;&gt;"IPD",J207&lt;=48),"Yes","No")))</f>
        <v/>
      </c>
      <c r="Q207" s="24" t="str">
        <f aca="false">IF(B207="","",TEXT(B207,"yyyy-mm"))</f>
        <v/>
      </c>
      <c r="R207" s="34" t="str">
        <f aca="false">IF(AND(Q207='Monthly Summary'!$C$4,J207&lt;&gt;""),J207,"")</f>
        <v/>
      </c>
      <c r="S207" s="24" t="str">
        <f aca="false">IF(A207="","",IFERROR(MATCH(A207,Responses!$A$2:$A$1001,0),""))</f>
        <v/>
      </c>
    </row>
    <row r="208" customFormat="false" ht="15" hidden="false" customHeight="false" outlineLevel="0" collapsed="false">
      <c r="A208" s="27"/>
      <c r="B208" s="32" t="str">
        <f aca="false">IF($S208="","",INDEX(Responses!$B$2:$B$1001,$S208))</f>
        <v/>
      </c>
      <c r="C208" s="24" t="str">
        <f aca="false">IF($S208="","",INDEX(Responses!$E$2:$E$1001,$S208)&amp;"")</f>
        <v/>
      </c>
      <c r="D208" s="24" t="str">
        <f aca="false">IF($S208="","",INDEX(Responses!$G$2:$G$1001,$S208)&amp;"")</f>
        <v/>
      </c>
      <c r="E208" s="24" t="str">
        <f aca="false">IF($S208="","",INDEX(Responses!$J$2:$J$1001,$S208))</f>
        <v/>
      </c>
      <c r="F208" s="24" t="str">
        <f aca="false">IF($S208="","",MID(IF(AND(INDEX(Responses!$M$2:$M$1001,$S208)&lt;&gt;"",INDEX(Responses!$M$2:$M$1001,$S208)&lt;=2),", Booking/Admission","")&amp;IF(AND(INDEX(Responses!$N$2:$N$1001,$S208)&lt;&gt;"",INDEX(Responses!$N$2:$N$1001,$S208)&lt;=2),", Waiting time","")&amp;IF(AND(INDEX(Responses!$O$2:$O$1001,$S208)&lt;&gt;"",INDEX(Responses!$O$2:$O$1001,$S208)&lt;=2),", Doctor communication","")&amp;IF(AND(INDEX(Responses!$P$2:$P$1001,$S208)&lt;&gt;"",INDEX(Responses!$P$2:$P$1001,$S208)&lt;=2),", Time to ask questions","")&amp;IF(AND(INDEX(Responses!$Q$2:$Q$1001,$S208)&lt;&gt;"",INDEX(Responses!$Q$2:$Q$1001,$S208)&lt;=2),", Front desk and billing staff","")&amp;IF(AND(INDEX(Responses!$R$2:$R$1001,$S208)&lt;&gt;"",INDEX(Responses!$R$2:$R$1001,$S208)&lt;=2),", Billing clarity","")&amp;IF(AND(INDEX(Responses!$S$2:$S$1001,$S208)&lt;&gt;"",INDEX(Responses!$S$2:$S$1001,$S208)&lt;=2),", Cleanliness","")&amp;IF(AND(INDEX(Responses!$T$2:$T$1001,$S208)&lt;&gt;"",INDEX(Responses!$T$2:$T$1001,$S208)&lt;=2),", Nursing responsiveness","")&amp;IF(AND(INDEX(Responses!$U$2:$U$1001,$S208)&lt;&gt;"",INDEX(Responses!$U$2:$U$1001,$S208)&lt;=2),", Nursing courtesy","")&amp;IF(AND(INDEX(Responses!$V$2:$V$1001,$S208)&lt;&gt;"",INDEX(Responses!$V$2:$V$1001,$S208)&lt;=2),", Food","")&amp;IF(AND(INDEX(Responses!$W$2:$W$1001,$S208)&lt;&gt;"",INDEX(Responses!$W$2:$W$1001,$S208)&lt;=2),", Insurance/TPA","")&amp;IF(AND(INDEX(Responses!$X$2:$X$1001,$S208)&lt;&gt;"",INDEX(Responses!$X$2:$X$1001,$S208)&lt;=2),", Discharge process","")&amp;IF(AND(INDEX(Responses!$Y$2:$Y$1001,$S208)&lt;&gt;"",INDEX(Responses!$Y$2:$Y$1001,$S208)&lt;=2),", Discharge instructions",""),3,500))</f>
        <v/>
      </c>
      <c r="G208" s="24" t="str">
        <f aca="false">IF($S208="","",INDEX(Responses!$L$2:$L$1001,$S208)&amp;"")</f>
        <v/>
      </c>
      <c r="H208" s="27"/>
      <c r="I208" s="33"/>
      <c r="J208" s="34" t="str">
        <f aca="false">IF(OR(I208="",B208=""),"",ROUND((I208-B208)*24,1))</f>
        <v/>
      </c>
      <c r="K208" s="27"/>
      <c r="L208" s="27"/>
      <c r="M208" s="27"/>
      <c r="N208" s="35"/>
      <c r="O208" s="36" t="str">
        <f aca="false">IF(OR(N208="",B208=""),"",N208-B208)</f>
        <v/>
      </c>
      <c r="P208" s="24" t="str">
        <f aca="false">IF(J208="","",IF(AND(C208="IPD",J208&lt;=24),"Yes",IF(AND(C208&lt;&gt;"IPD",J208&lt;=48),"Yes","No")))</f>
        <v/>
      </c>
      <c r="Q208" s="24" t="str">
        <f aca="false">IF(B208="","",TEXT(B208,"yyyy-mm"))</f>
        <v/>
      </c>
      <c r="R208" s="34" t="str">
        <f aca="false">IF(AND(Q208='Monthly Summary'!$C$4,J208&lt;&gt;""),J208,"")</f>
        <v/>
      </c>
      <c r="S208" s="24" t="str">
        <f aca="false">IF(A208="","",IFERROR(MATCH(A208,Responses!$A$2:$A$1001,0),""))</f>
        <v/>
      </c>
    </row>
    <row r="209" customFormat="false" ht="15" hidden="false" customHeight="false" outlineLevel="0" collapsed="false">
      <c r="A209" s="27"/>
      <c r="B209" s="32" t="str">
        <f aca="false">IF($S209="","",INDEX(Responses!$B$2:$B$1001,$S209))</f>
        <v/>
      </c>
      <c r="C209" s="24" t="str">
        <f aca="false">IF($S209="","",INDEX(Responses!$E$2:$E$1001,$S209)&amp;"")</f>
        <v/>
      </c>
      <c r="D209" s="24" t="str">
        <f aca="false">IF($S209="","",INDEX(Responses!$G$2:$G$1001,$S209)&amp;"")</f>
        <v/>
      </c>
      <c r="E209" s="24" t="str">
        <f aca="false">IF($S209="","",INDEX(Responses!$J$2:$J$1001,$S209))</f>
        <v/>
      </c>
      <c r="F209" s="24" t="str">
        <f aca="false">IF($S209="","",MID(IF(AND(INDEX(Responses!$M$2:$M$1001,$S209)&lt;&gt;"",INDEX(Responses!$M$2:$M$1001,$S209)&lt;=2),", Booking/Admission","")&amp;IF(AND(INDEX(Responses!$N$2:$N$1001,$S209)&lt;&gt;"",INDEX(Responses!$N$2:$N$1001,$S209)&lt;=2),", Waiting time","")&amp;IF(AND(INDEX(Responses!$O$2:$O$1001,$S209)&lt;&gt;"",INDEX(Responses!$O$2:$O$1001,$S209)&lt;=2),", Doctor communication","")&amp;IF(AND(INDEX(Responses!$P$2:$P$1001,$S209)&lt;&gt;"",INDEX(Responses!$P$2:$P$1001,$S209)&lt;=2),", Time to ask questions","")&amp;IF(AND(INDEX(Responses!$Q$2:$Q$1001,$S209)&lt;&gt;"",INDEX(Responses!$Q$2:$Q$1001,$S209)&lt;=2),", Front desk and billing staff","")&amp;IF(AND(INDEX(Responses!$R$2:$R$1001,$S209)&lt;&gt;"",INDEX(Responses!$R$2:$R$1001,$S209)&lt;=2),", Billing clarity","")&amp;IF(AND(INDEX(Responses!$S$2:$S$1001,$S209)&lt;&gt;"",INDEX(Responses!$S$2:$S$1001,$S209)&lt;=2),", Cleanliness","")&amp;IF(AND(INDEX(Responses!$T$2:$T$1001,$S209)&lt;&gt;"",INDEX(Responses!$T$2:$T$1001,$S209)&lt;=2),", Nursing responsiveness","")&amp;IF(AND(INDEX(Responses!$U$2:$U$1001,$S209)&lt;&gt;"",INDEX(Responses!$U$2:$U$1001,$S209)&lt;=2),", Nursing courtesy","")&amp;IF(AND(INDEX(Responses!$V$2:$V$1001,$S209)&lt;&gt;"",INDEX(Responses!$V$2:$V$1001,$S209)&lt;=2),", Food","")&amp;IF(AND(INDEX(Responses!$W$2:$W$1001,$S209)&lt;&gt;"",INDEX(Responses!$W$2:$W$1001,$S209)&lt;=2),", Insurance/TPA","")&amp;IF(AND(INDEX(Responses!$X$2:$X$1001,$S209)&lt;&gt;"",INDEX(Responses!$X$2:$X$1001,$S209)&lt;=2),", Discharge process","")&amp;IF(AND(INDEX(Responses!$Y$2:$Y$1001,$S209)&lt;&gt;"",INDEX(Responses!$Y$2:$Y$1001,$S209)&lt;=2),", Discharge instructions",""),3,500))</f>
        <v/>
      </c>
      <c r="G209" s="24" t="str">
        <f aca="false">IF($S209="","",INDEX(Responses!$L$2:$L$1001,$S209)&amp;"")</f>
        <v/>
      </c>
      <c r="H209" s="27"/>
      <c r="I209" s="33"/>
      <c r="J209" s="34" t="str">
        <f aca="false">IF(OR(I209="",B209=""),"",ROUND((I209-B209)*24,1))</f>
        <v/>
      </c>
      <c r="K209" s="27"/>
      <c r="L209" s="27"/>
      <c r="M209" s="27"/>
      <c r="N209" s="35"/>
      <c r="O209" s="36" t="str">
        <f aca="false">IF(OR(N209="",B209=""),"",N209-B209)</f>
        <v/>
      </c>
      <c r="P209" s="24" t="str">
        <f aca="false">IF(J209="","",IF(AND(C209="IPD",J209&lt;=24),"Yes",IF(AND(C209&lt;&gt;"IPD",J209&lt;=48),"Yes","No")))</f>
        <v/>
      </c>
      <c r="Q209" s="24" t="str">
        <f aca="false">IF(B209="","",TEXT(B209,"yyyy-mm"))</f>
        <v/>
      </c>
      <c r="R209" s="34" t="str">
        <f aca="false">IF(AND(Q209='Monthly Summary'!$C$4,J209&lt;&gt;""),J209,"")</f>
        <v/>
      </c>
      <c r="S209" s="24" t="str">
        <f aca="false">IF(A209="","",IFERROR(MATCH(A209,Responses!$A$2:$A$1001,0),""))</f>
        <v/>
      </c>
    </row>
    <row r="210" customFormat="false" ht="15" hidden="false" customHeight="false" outlineLevel="0" collapsed="false">
      <c r="A210" s="27"/>
      <c r="B210" s="32" t="str">
        <f aca="false">IF($S210="","",INDEX(Responses!$B$2:$B$1001,$S210))</f>
        <v/>
      </c>
      <c r="C210" s="24" t="str">
        <f aca="false">IF($S210="","",INDEX(Responses!$E$2:$E$1001,$S210)&amp;"")</f>
        <v/>
      </c>
      <c r="D210" s="24" t="str">
        <f aca="false">IF($S210="","",INDEX(Responses!$G$2:$G$1001,$S210)&amp;"")</f>
        <v/>
      </c>
      <c r="E210" s="24" t="str">
        <f aca="false">IF($S210="","",INDEX(Responses!$J$2:$J$1001,$S210))</f>
        <v/>
      </c>
      <c r="F210" s="24" t="str">
        <f aca="false">IF($S210="","",MID(IF(AND(INDEX(Responses!$M$2:$M$1001,$S210)&lt;&gt;"",INDEX(Responses!$M$2:$M$1001,$S210)&lt;=2),", Booking/Admission","")&amp;IF(AND(INDEX(Responses!$N$2:$N$1001,$S210)&lt;&gt;"",INDEX(Responses!$N$2:$N$1001,$S210)&lt;=2),", Waiting time","")&amp;IF(AND(INDEX(Responses!$O$2:$O$1001,$S210)&lt;&gt;"",INDEX(Responses!$O$2:$O$1001,$S210)&lt;=2),", Doctor communication","")&amp;IF(AND(INDEX(Responses!$P$2:$P$1001,$S210)&lt;&gt;"",INDEX(Responses!$P$2:$P$1001,$S210)&lt;=2),", Time to ask questions","")&amp;IF(AND(INDEX(Responses!$Q$2:$Q$1001,$S210)&lt;&gt;"",INDEX(Responses!$Q$2:$Q$1001,$S210)&lt;=2),", Front desk and billing staff","")&amp;IF(AND(INDEX(Responses!$R$2:$R$1001,$S210)&lt;&gt;"",INDEX(Responses!$R$2:$R$1001,$S210)&lt;=2),", Billing clarity","")&amp;IF(AND(INDEX(Responses!$S$2:$S$1001,$S210)&lt;&gt;"",INDEX(Responses!$S$2:$S$1001,$S210)&lt;=2),", Cleanliness","")&amp;IF(AND(INDEX(Responses!$T$2:$T$1001,$S210)&lt;&gt;"",INDEX(Responses!$T$2:$T$1001,$S210)&lt;=2),", Nursing responsiveness","")&amp;IF(AND(INDEX(Responses!$U$2:$U$1001,$S210)&lt;&gt;"",INDEX(Responses!$U$2:$U$1001,$S210)&lt;=2),", Nursing courtesy","")&amp;IF(AND(INDEX(Responses!$V$2:$V$1001,$S210)&lt;&gt;"",INDEX(Responses!$V$2:$V$1001,$S210)&lt;=2),", Food","")&amp;IF(AND(INDEX(Responses!$W$2:$W$1001,$S210)&lt;&gt;"",INDEX(Responses!$W$2:$W$1001,$S210)&lt;=2),", Insurance/TPA","")&amp;IF(AND(INDEX(Responses!$X$2:$X$1001,$S210)&lt;&gt;"",INDEX(Responses!$X$2:$X$1001,$S210)&lt;=2),", Discharge process","")&amp;IF(AND(INDEX(Responses!$Y$2:$Y$1001,$S210)&lt;&gt;"",INDEX(Responses!$Y$2:$Y$1001,$S210)&lt;=2),", Discharge instructions",""),3,500))</f>
        <v/>
      </c>
      <c r="G210" s="24" t="str">
        <f aca="false">IF($S210="","",INDEX(Responses!$L$2:$L$1001,$S210)&amp;"")</f>
        <v/>
      </c>
      <c r="H210" s="27"/>
      <c r="I210" s="33"/>
      <c r="J210" s="34" t="str">
        <f aca="false">IF(OR(I210="",B210=""),"",ROUND((I210-B210)*24,1))</f>
        <v/>
      </c>
      <c r="K210" s="27"/>
      <c r="L210" s="27"/>
      <c r="M210" s="27"/>
      <c r="N210" s="35"/>
      <c r="O210" s="36" t="str">
        <f aca="false">IF(OR(N210="",B210=""),"",N210-B210)</f>
        <v/>
      </c>
      <c r="P210" s="24" t="str">
        <f aca="false">IF(J210="","",IF(AND(C210="IPD",J210&lt;=24),"Yes",IF(AND(C210&lt;&gt;"IPD",J210&lt;=48),"Yes","No")))</f>
        <v/>
      </c>
      <c r="Q210" s="24" t="str">
        <f aca="false">IF(B210="","",TEXT(B210,"yyyy-mm"))</f>
        <v/>
      </c>
      <c r="R210" s="34" t="str">
        <f aca="false">IF(AND(Q210='Monthly Summary'!$C$4,J210&lt;&gt;""),J210,"")</f>
        <v/>
      </c>
      <c r="S210" s="24" t="str">
        <f aca="false">IF(A210="","",IFERROR(MATCH(A210,Responses!$A$2:$A$1001,0),""))</f>
        <v/>
      </c>
    </row>
    <row r="211" customFormat="false" ht="15" hidden="false" customHeight="false" outlineLevel="0" collapsed="false">
      <c r="A211" s="27"/>
      <c r="B211" s="32" t="str">
        <f aca="false">IF($S211="","",INDEX(Responses!$B$2:$B$1001,$S211))</f>
        <v/>
      </c>
      <c r="C211" s="24" t="str">
        <f aca="false">IF($S211="","",INDEX(Responses!$E$2:$E$1001,$S211)&amp;"")</f>
        <v/>
      </c>
      <c r="D211" s="24" t="str">
        <f aca="false">IF($S211="","",INDEX(Responses!$G$2:$G$1001,$S211)&amp;"")</f>
        <v/>
      </c>
      <c r="E211" s="24" t="str">
        <f aca="false">IF($S211="","",INDEX(Responses!$J$2:$J$1001,$S211))</f>
        <v/>
      </c>
      <c r="F211" s="24" t="str">
        <f aca="false">IF($S211="","",MID(IF(AND(INDEX(Responses!$M$2:$M$1001,$S211)&lt;&gt;"",INDEX(Responses!$M$2:$M$1001,$S211)&lt;=2),", Booking/Admission","")&amp;IF(AND(INDEX(Responses!$N$2:$N$1001,$S211)&lt;&gt;"",INDEX(Responses!$N$2:$N$1001,$S211)&lt;=2),", Waiting time","")&amp;IF(AND(INDEX(Responses!$O$2:$O$1001,$S211)&lt;&gt;"",INDEX(Responses!$O$2:$O$1001,$S211)&lt;=2),", Doctor communication","")&amp;IF(AND(INDEX(Responses!$P$2:$P$1001,$S211)&lt;&gt;"",INDEX(Responses!$P$2:$P$1001,$S211)&lt;=2),", Time to ask questions","")&amp;IF(AND(INDEX(Responses!$Q$2:$Q$1001,$S211)&lt;&gt;"",INDEX(Responses!$Q$2:$Q$1001,$S211)&lt;=2),", Front desk and billing staff","")&amp;IF(AND(INDEX(Responses!$R$2:$R$1001,$S211)&lt;&gt;"",INDEX(Responses!$R$2:$R$1001,$S211)&lt;=2),", Billing clarity","")&amp;IF(AND(INDEX(Responses!$S$2:$S$1001,$S211)&lt;&gt;"",INDEX(Responses!$S$2:$S$1001,$S211)&lt;=2),", Cleanliness","")&amp;IF(AND(INDEX(Responses!$T$2:$T$1001,$S211)&lt;&gt;"",INDEX(Responses!$T$2:$T$1001,$S211)&lt;=2),", Nursing responsiveness","")&amp;IF(AND(INDEX(Responses!$U$2:$U$1001,$S211)&lt;&gt;"",INDEX(Responses!$U$2:$U$1001,$S211)&lt;=2),", Nursing courtesy","")&amp;IF(AND(INDEX(Responses!$V$2:$V$1001,$S211)&lt;&gt;"",INDEX(Responses!$V$2:$V$1001,$S211)&lt;=2),", Food","")&amp;IF(AND(INDEX(Responses!$W$2:$W$1001,$S211)&lt;&gt;"",INDEX(Responses!$W$2:$W$1001,$S211)&lt;=2),", Insurance/TPA","")&amp;IF(AND(INDEX(Responses!$X$2:$X$1001,$S211)&lt;&gt;"",INDEX(Responses!$X$2:$X$1001,$S211)&lt;=2),", Discharge process","")&amp;IF(AND(INDEX(Responses!$Y$2:$Y$1001,$S211)&lt;&gt;"",INDEX(Responses!$Y$2:$Y$1001,$S211)&lt;=2),", Discharge instructions",""),3,500))</f>
        <v/>
      </c>
      <c r="G211" s="24" t="str">
        <f aca="false">IF($S211="","",INDEX(Responses!$L$2:$L$1001,$S211)&amp;"")</f>
        <v/>
      </c>
      <c r="H211" s="27"/>
      <c r="I211" s="33"/>
      <c r="J211" s="34" t="str">
        <f aca="false">IF(OR(I211="",B211=""),"",ROUND((I211-B211)*24,1))</f>
        <v/>
      </c>
      <c r="K211" s="27"/>
      <c r="L211" s="27"/>
      <c r="M211" s="27"/>
      <c r="N211" s="35"/>
      <c r="O211" s="36" t="str">
        <f aca="false">IF(OR(N211="",B211=""),"",N211-B211)</f>
        <v/>
      </c>
      <c r="P211" s="24" t="str">
        <f aca="false">IF(J211="","",IF(AND(C211="IPD",J211&lt;=24),"Yes",IF(AND(C211&lt;&gt;"IPD",J211&lt;=48),"Yes","No")))</f>
        <v/>
      </c>
      <c r="Q211" s="24" t="str">
        <f aca="false">IF(B211="","",TEXT(B211,"yyyy-mm"))</f>
        <v/>
      </c>
      <c r="R211" s="34" t="str">
        <f aca="false">IF(AND(Q211='Monthly Summary'!$C$4,J211&lt;&gt;""),J211,"")</f>
        <v/>
      </c>
      <c r="S211" s="24" t="str">
        <f aca="false">IF(A211="","",IFERROR(MATCH(A211,Responses!$A$2:$A$1001,0),""))</f>
        <v/>
      </c>
    </row>
    <row r="212" customFormat="false" ht="15" hidden="false" customHeight="false" outlineLevel="0" collapsed="false">
      <c r="A212" s="27"/>
      <c r="B212" s="32" t="str">
        <f aca="false">IF($S212="","",INDEX(Responses!$B$2:$B$1001,$S212))</f>
        <v/>
      </c>
      <c r="C212" s="24" t="str">
        <f aca="false">IF($S212="","",INDEX(Responses!$E$2:$E$1001,$S212)&amp;"")</f>
        <v/>
      </c>
      <c r="D212" s="24" t="str">
        <f aca="false">IF($S212="","",INDEX(Responses!$G$2:$G$1001,$S212)&amp;"")</f>
        <v/>
      </c>
      <c r="E212" s="24" t="str">
        <f aca="false">IF($S212="","",INDEX(Responses!$J$2:$J$1001,$S212))</f>
        <v/>
      </c>
      <c r="F212" s="24" t="str">
        <f aca="false">IF($S212="","",MID(IF(AND(INDEX(Responses!$M$2:$M$1001,$S212)&lt;&gt;"",INDEX(Responses!$M$2:$M$1001,$S212)&lt;=2),", Booking/Admission","")&amp;IF(AND(INDEX(Responses!$N$2:$N$1001,$S212)&lt;&gt;"",INDEX(Responses!$N$2:$N$1001,$S212)&lt;=2),", Waiting time","")&amp;IF(AND(INDEX(Responses!$O$2:$O$1001,$S212)&lt;&gt;"",INDEX(Responses!$O$2:$O$1001,$S212)&lt;=2),", Doctor communication","")&amp;IF(AND(INDEX(Responses!$P$2:$P$1001,$S212)&lt;&gt;"",INDEX(Responses!$P$2:$P$1001,$S212)&lt;=2),", Time to ask questions","")&amp;IF(AND(INDEX(Responses!$Q$2:$Q$1001,$S212)&lt;&gt;"",INDEX(Responses!$Q$2:$Q$1001,$S212)&lt;=2),", Front desk and billing staff","")&amp;IF(AND(INDEX(Responses!$R$2:$R$1001,$S212)&lt;&gt;"",INDEX(Responses!$R$2:$R$1001,$S212)&lt;=2),", Billing clarity","")&amp;IF(AND(INDEX(Responses!$S$2:$S$1001,$S212)&lt;&gt;"",INDEX(Responses!$S$2:$S$1001,$S212)&lt;=2),", Cleanliness","")&amp;IF(AND(INDEX(Responses!$T$2:$T$1001,$S212)&lt;&gt;"",INDEX(Responses!$T$2:$T$1001,$S212)&lt;=2),", Nursing responsiveness","")&amp;IF(AND(INDEX(Responses!$U$2:$U$1001,$S212)&lt;&gt;"",INDEX(Responses!$U$2:$U$1001,$S212)&lt;=2),", Nursing courtesy","")&amp;IF(AND(INDEX(Responses!$V$2:$V$1001,$S212)&lt;&gt;"",INDEX(Responses!$V$2:$V$1001,$S212)&lt;=2),", Food","")&amp;IF(AND(INDEX(Responses!$W$2:$W$1001,$S212)&lt;&gt;"",INDEX(Responses!$W$2:$W$1001,$S212)&lt;=2),", Insurance/TPA","")&amp;IF(AND(INDEX(Responses!$X$2:$X$1001,$S212)&lt;&gt;"",INDEX(Responses!$X$2:$X$1001,$S212)&lt;=2),", Discharge process","")&amp;IF(AND(INDEX(Responses!$Y$2:$Y$1001,$S212)&lt;&gt;"",INDEX(Responses!$Y$2:$Y$1001,$S212)&lt;=2),", Discharge instructions",""),3,500))</f>
        <v/>
      </c>
      <c r="G212" s="24" t="str">
        <f aca="false">IF($S212="","",INDEX(Responses!$L$2:$L$1001,$S212)&amp;"")</f>
        <v/>
      </c>
      <c r="H212" s="27"/>
      <c r="I212" s="33"/>
      <c r="J212" s="34" t="str">
        <f aca="false">IF(OR(I212="",B212=""),"",ROUND((I212-B212)*24,1))</f>
        <v/>
      </c>
      <c r="K212" s="27"/>
      <c r="L212" s="27"/>
      <c r="M212" s="27"/>
      <c r="N212" s="35"/>
      <c r="O212" s="36" t="str">
        <f aca="false">IF(OR(N212="",B212=""),"",N212-B212)</f>
        <v/>
      </c>
      <c r="P212" s="24" t="str">
        <f aca="false">IF(J212="","",IF(AND(C212="IPD",J212&lt;=24),"Yes",IF(AND(C212&lt;&gt;"IPD",J212&lt;=48),"Yes","No")))</f>
        <v/>
      </c>
      <c r="Q212" s="24" t="str">
        <f aca="false">IF(B212="","",TEXT(B212,"yyyy-mm"))</f>
        <v/>
      </c>
      <c r="R212" s="34" t="str">
        <f aca="false">IF(AND(Q212='Monthly Summary'!$C$4,J212&lt;&gt;""),J212,"")</f>
        <v/>
      </c>
      <c r="S212" s="24" t="str">
        <f aca="false">IF(A212="","",IFERROR(MATCH(A212,Responses!$A$2:$A$1001,0),""))</f>
        <v/>
      </c>
    </row>
    <row r="213" customFormat="false" ht="15" hidden="false" customHeight="false" outlineLevel="0" collapsed="false">
      <c r="A213" s="27"/>
      <c r="B213" s="32" t="str">
        <f aca="false">IF($S213="","",INDEX(Responses!$B$2:$B$1001,$S213))</f>
        <v/>
      </c>
      <c r="C213" s="24" t="str">
        <f aca="false">IF($S213="","",INDEX(Responses!$E$2:$E$1001,$S213)&amp;"")</f>
        <v/>
      </c>
      <c r="D213" s="24" t="str">
        <f aca="false">IF($S213="","",INDEX(Responses!$G$2:$G$1001,$S213)&amp;"")</f>
        <v/>
      </c>
      <c r="E213" s="24" t="str">
        <f aca="false">IF($S213="","",INDEX(Responses!$J$2:$J$1001,$S213))</f>
        <v/>
      </c>
      <c r="F213" s="24" t="str">
        <f aca="false">IF($S213="","",MID(IF(AND(INDEX(Responses!$M$2:$M$1001,$S213)&lt;&gt;"",INDEX(Responses!$M$2:$M$1001,$S213)&lt;=2),", Booking/Admission","")&amp;IF(AND(INDEX(Responses!$N$2:$N$1001,$S213)&lt;&gt;"",INDEX(Responses!$N$2:$N$1001,$S213)&lt;=2),", Waiting time","")&amp;IF(AND(INDEX(Responses!$O$2:$O$1001,$S213)&lt;&gt;"",INDEX(Responses!$O$2:$O$1001,$S213)&lt;=2),", Doctor communication","")&amp;IF(AND(INDEX(Responses!$P$2:$P$1001,$S213)&lt;&gt;"",INDEX(Responses!$P$2:$P$1001,$S213)&lt;=2),", Time to ask questions","")&amp;IF(AND(INDEX(Responses!$Q$2:$Q$1001,$S213)&lt;&gt;"",INDEX(Responses!$Q$2:$Q$1001,$S213)&lt;=2),", Front desk and billing staff","")&amp;IF(AND(INDEX(Responses!$R$2:$R$1001,$S213)&lt;&gt;"",INDEX(Responses!$R$2:$R$1001,$S213)&lt;=2),", Billing clarity","")&amp;IF(AND(INDEX(Responses!$S$2:$S$1001,$S213)&lt;&gt;"",INDEX(Responses!$S$2:$S$1001,$S213)&lt;=2),", Cleanliness","")&amp;IF(AND(INDEX(Responses!$T$2:$T$1001,$S213)&lt;&gt;"",INDEX(Responses!$T$2:$T$1001,$S213)&lt;=2),", Nursing responsiveness","")&amp;IF(AND(INDEX(Responses!$U$2:$U$1001,$S213)&lt;&gt;"",INDEX(Responses!$U$2:$U$1001,$S213)&lt;=2),", Nursing courtesy","")&amp;IF(AND(INDEX(Responses!$V$2:$V$1001,$S213)&lt;&gt;"",INDEX(Responses!$V$2:$V$1001,$S213)&lt;=2),", Food","")&amp;IF(AND(INDEX(Responses!$W$2:$W$1001,$S213)&lt;&gt;"",INDEX(Responses!$W$2:$W$1001,$S213)&lt;=2),", Insurance/TPA","")&amp;IF(AND(INDEX(Responses!$X$2:$X$1001,$S213)&lt;&gt;"",INDEX(Responses!$X$2:$X$1001,$S213)&lt;=2),", Discharge process","")&amp;IF(AND(INDEX(Responses!$Y$2:$Y$1001,$S213)&lt;&gt;"",INDEX(Responses!$Y$2:$Y$1001,$S213)&lt;=2),", Discharge instructions",""),3,500))</f>
        <v/>
      </c>
      <c r="G213" s="24" t="str">
        <f aca="false">IF($S213="","",INDEX(Responses!$L$2:$L$1001,$S213)&amp;"")</f>
        <v/>
      </c>
      <c r="H213" s="27"/>
      <c r="I213" s="33"/>
      <c r="J213" s="34" t="str">
        <f aca="false">IF(OR(I213="",B213=""),"",ROUND((I213-B213)*24,1))</f>
        <v/>
      </c>
      <c r="K213" s="27"/>
      <c r="L213" s="27"/>
      <c r="M213" s="27"/>
      <c r="N213" s="35"/>
      <c r="O213" s="36" t="str">
        <f aca="false">IF(OR(N213="",B213=""),"",N213-B213)</f>
        <v/>
      </c>
      <c r="P213" s="24" t="str">
        <f aca="false">IF(J213="","",IF(AND(C213="IPD",J213&lt;=24),"Yes",IF(AND(C213&lt;&gt;"IPD",J213&lt;=48),"Yes","No")))</f>
        <v/>
      </c>
      <c r="Q213" s="24" t="str">
        <f aca="false">IF(B213="","",TEXT(B213,"yyyy-mm"))</f>
        <v/>
      </c>
      <c r="R213" s="34" t="str">
        <f aca="false">IF(AND(Q213='Monthly Summary'!$C$4,J213&lt;&gt;""),J213,"")</f>
        <v/>
      </c>
      <c r="S213" s="24" t="str">
        <f aca="false">IF(A213="","",IFERROR(MATCH(A213,Responses!$A$2:$A$1001,0),""))</f>
        <v/>
      </c>
    </row>
    <row r="214" customFormat="false" ht="15" hidden="false" customHeight="false" outlineLevel="0" collapsed="false">
      <c r="A214" s="27"/>
      <c r="B214" s="32" t="str">
        <f aca="false">IF($S214="","",INDEX(Responses!$B$2:$B$1001,$S214))</f>
        <v/>
      </c>
      <c r="C214" s="24" t="str">
        <f aca="false">IF($S214="","",INDEX(Responses!$E$2:$E$1001,$S214)&amp;"")</f>
        <v/>
      </c>
      <c r="D214" s="24" t="str">
        <f aca="false">IF($S214="","",INDEX(Responses!$G$2:$G$1001,$S214)&amp;"")</f>
        <v/>
      </c>
      <c r="E214" s="24" t="str">
        <f aca="false">IF($S214="","",INDEX(Responses!$J$2:$J$1001,$S214))</f>
        <v/>
      </c>
      <c r="F214" s="24" t="str">
        <f aca="false">IF($S214="","",MID(IF(AND(INDEX(Responses!$M$2:$M$1001,$S214)&lt;&gt;"",INDEX(Responses!$M$2:$M$1001,$S214)&lt;=2),", Booking/Admission","")&amp;IF(AND(INDEX(Responses!$N$2:$N$1001,$S214)&lt;&gt;"",INDEX(Responses!$N$2:$N$1001,$S214)&lt;=2),", Waiting time","")&amp;IF(AND(INDEX(Responses!$O$2:$O$1001,$S214)&lt;&gt;"",INDEX(Responses!$O$2:$O$1001,$S214)&lt;=2),", Doctor communication","")&amp;IF(AND(INDEX(Responses!$P$2:$P$1001,$S214)&lt;&gt;"",INDEX(Responses!$P$2:$P$1001,$S214)&lt;=2),", Time to ask questions","")&amp;IF(AND(INDEX(Responses!$Q$2:$Q$1001,$S214)&lt;&gt;"",INDEX(Responses!$Q$2:$Q$1001,$S214)&lt;=2),", Front desk and billing staff","")&amp;IF(AND(INDEX(Responses!$R$2:$R$1001,$S214)&lt;&gt;"",INDEX(Responses!$R$2:$R$1001,$S214)&lt;=2),", Billing clarity","")&amp;IF(AND(INDEX(Responses!$S$2:$S$1001,$S214)&lt;&gt;"",INDEX(Responses!$S$2:$S$1001,$S214)&lt;=2),", Cleanliness","")&amp;IF(AND(INDEX(Responses!$T$2:$T$1001,$S214)&lt;&gt;"",INDEX(Responses!$T$2:$T$1001,$S214)&lt;=2),", Nursing responsiveness","")&amp;IF(AND(INDEX(Responses!$U$2:$U$1001,$S214)&lt;&gt;"",INDEX(Responses!$U$2:$U$1001,$S214)&lt;=2),", Nursing courtesy","")&amp;IF(AND(INDEX(Responses!$V$2:$V$1001,$S214)&lt;&gt;"",INDEX(Responses!$V$2:$V$1001,$S214)&lt;=2),", Food","")&amp;IF(AND(INDEX(Responses!$W$2:$W$1001,$S214)&lt;&gt;"",INDEX(Responses!$W$2:$W$1001,$S214)&lt;=2),", Insurance/TPA","")&amp;IF(AND(INDEX(Responses!$X$2:$X$1001,$S214)&lt;&gt;"",INDEX(Responses!$X$2:$X$1001,$S214)&lt;=2),", Discharge process","")&amp;IF(AND(INDEX(Responses!$Y$2:$Y$1001,$S214)&lt;&gt;"",INDEX(Responses!$Y$2:$Y$1001,$S214)&lt;=2),", Discharge instructions",""),3,500))</f>
        <v/>
      </c>
      <c r="G214" s="24" t="str">
        <f aca="false">IF($S214="","",INDEX(Responses!$L$2:$L$1001,$S214)&amp;"")</f>
        <v/>
      </c>
      <c r="H214" s="27"/>
      <c r="I214" s="33"/>
      <c r="J214" s="34" t="str">
        <f aca="false">IF(OR(I214="",B214=""),"",ROUND((I214-B214)*24,1))</f>
        <v/>
      </c>
      <c r="K214" s="27"/>
      <c r="L214" s="27"/>
      <c r="M214" s="27"/>
      <c r="N214" s="35"/>
      <c r="O214" s="36" t="str">
        <f aca="false">IF(OR(N214="",B214=""),"",N214-B214)</f>
        <v/>
      </c>
      <c r="P214" s="24" t="str">
        <f aca="false">IF(J214="","",IF(AND(C214="IPD",J214&lt;=24),"Yes",IF(AND(C214&lt;&gt;"IPD",J214&lt;=48),"Yes","No")))</f>
        <v/>
      </c>
      <c r="Q214" s="24" t="str">
        <f aca="false">IF(B214="","",TEXT(B214,"yyyy-mm"))</f>
        <v/>
      </c>
      <c r="R214" s="34" t="str">
        <f aca="false">IF(AND(Q214='Monthly Summary'!$C$4,J214&lt;&gt;""),J214,"")</f>
        <v/>
      </c>
      <c r="S214" s="24" t="str">
        <f aca="false">IF(A214="","",IFERROR(MATCH(A214,Responses!$A$2:$A$1001,0),""))</f>
        <v/>
      </c>
    </row>
    <row r="215" customFormat="false" ht="15" hidden="false" customHeight="false" outlineLevel="0" collapsed="false">
      <c r="A215" s="27"/>
      <c r="B215" s="32" t="str">
        <f aca="false">IF($S215="","",INDEX(Responses!$B$2:$B$1001,$S215))</f>
        <v/>
      </c>
      <c r="C215" s="24" t="str">
        <f aca="false">IF($S215="","",INDEX(Responses!$E$2:$E$1001,$S215)&amp;"")</f>
        <v/>
      </c>
      <c r="D215" s="24" t="str">
        <f aca="false">IF($S215="","",INDEX(Responses!$G$2:$G$1001,$S215)&amp;"")</f>
        <v/>
      </c>
      <c r="E215" s="24" t="str">
        <f aca="false">IF($S215="","",INDEX(Responses!$J$2:$J$1001,$S215))</f>
        <v/>
      </c>
      <c r="F215" s="24" t="str">
        <f aca="false">IF($S215="","",MID(IF(AND(INDEX(Responses!$M$2:$M$1001,$S215)&lt;&gt;"",INDEX(Responses!$M$2:$M$1001,$S215)&lt;=2),", Booking/Admission","")&amp;IF(AND(INDEX(Responses!$N$2:$N$1001,$S215)&lt;&gt;"",INDEX(Responses!$N$2:$N$1001,$S215)&lt;=2),", Waiting time","")&amp;IF(AND(INDEX(Responses!$O$2:$O$1001,$S215)&lt;&gt;"",INDEX(Responses!$O$2:$O$1001,$S215)&lt;=2),", Doctor communication","")&amp;IF(AND(INDEX(Responses!$P$2:$P$1001,$S215)&lt;&gt;"",INDEX(Responses!$P$2:$P$1001,$S215)&lt;=2),", Time to ask questions","")&amp;IF(AND(INDEX(Responses!$Q$2:$Q$1001,$S215)&lt;&gt;"",INDEX(Responses!$Q$2:$Q$1001,$S215)&lt;=2),", Front desk and billing staff","")&amp;IF(AND(INDEX(Responses!$R$2:$R$1001,$S215)&lt;&gt;"",INDEX(Responses!$R$2:$R$1001,$S215)&lt;=2),", Billing clarity","")&amp;IF(AND(INDEX(Responses!$S$2:$S$1001,$S215)&lt;&gt;"",INDEX(Responses!$S$2:$S$1001,$S215)&lt;=2),", Cleanliness","")&amp;IF(AND(INDEX(Responses!$T$2:$T$1001,$S215)&lt;&gt;"",INDEX(Responses!$T$2:$T$1001,$S215)&lt;=2),", Nursing responsiveness","")&amp;IF(AND(INDEX(Responses!$U$2:$U$1001,$S215)&lt;&gt;"",INDEX(Responses!$U$2:$U$1001,$S215)&lt;=2),", Nursing courtesy","")&amp;IF(AND(INDEX(Responses!$V$2:$V$1001,$S215)&lt;&gt;"",INDEX(Responses!$V$2:$V$1001,$S215)&lt;=2),", Food","")&amp;IF(AND(INDEX(Responses!$W$2:$W$1001,$S215)&lt;&gt;"",INDEX(Responses!$W$2:$W$1001,$S215)&lt;=2),", Insurance/TPA","")&amp;IF(AND(INDEX(Responses!$X$2:$X$1001,$S215)&lt;&gt;"",INDEX(Responses!$X$2:$X$1001,$S215)&lt;=2),", Discharge process","")&amp;IF(AND(INDEX(Responses!$Y$2:$Y$1001,$S215)&lt;&gt;"",INDEX(Responses!$Y$2:$Y$1001,$S215)&lt;=2),", Discharge instructions",""),3,500))</f>
        <v/>
      </c>
      <c r="G215" s="24" t="str">
        <f aca="false">IF($S215="","",INDEX(Responses!$L$2:$L$1001,$S215)&amp;"")</f>
        <v/>
      </c>
      <c r="H215" s="27"/>
      <c r="I215" s="33"/>
      <c r="J215" s="34" t="str">
        <f aca="false">IF(OR(I215="",B215=""),"",ROUND((I215-B215)*24,1))</f>
        <v/>
      </c>
      <c r="K215" s="27"/>
      <c r="L215" s="27"/>
      <c r="M215" s="27"/>
      <c r="N215" s="35"/>
      <c r="O215" s="36" t="str">
        <f aca="false">IF(OR(N215="",B215=""),"",N215-B215)</f>
        <v/>
      </c>
      <c r="P215" s="24" t="str">
        <f aca="false">IF(J215="","",IF(AND(C215="IPD",J215&lt;=24),"Yes",IF(AND(C215&lt;&gt;"IPD",J215&lt;=48),"Yes","No")))</f>
        <v/>
      </c>
      <c r="Q215" s="24" t="str">
        <f aca="false">IF(B215="","",TEXT(B215,"yyyy-mm"))</f>
        <v/>
      </c>
      <c r="R215" s="34" t="str">
        <f aca="false">IF(AND(Q215='Monthly Summary'!$C$4,J215&lt;&gt;""),J215,"")</f>
        <v/>
      </c>
      <c r="S215" s="24" t="str">
        <f aca="false">IF(A215="","",IFERROR(MATCH(A215,Responses!$A$2:$A$1001,0),""))</f>
        <v/>
      </c>
    </row>
    <row r="216" customFormat="false" ht="15" hidden="false" customHeight="false" outlineLevel="0" collapsed="false">
      <c r="A216" s="27"/>
      <c r="B216" s="32" t="str">
        <f aca="false">IF($S216="","",INDEX(Responses!$B$2:$B$1001,$S216))</f>
        <v/>
      </c>
      <c r="C216" s="24" t="str">
        <f aca="false">IF($S216="","",INDEX(Responses!$E$2:$E$1001,$S216)&amp;"")</f>
        <v/>
      </c>
      <c r="D216" s="24" t="str">
        <f aca="false">IF($S216="","",INDEX(Responses!$G$2:$G$1001,$S216)&amp;"")</f>
        <v/>
      </c>
      <c r="E216" s="24" t="str">
        <f aca="false">IF($S216="","",INDEX(Responses!$J$2:$J$1001,$S216))</f>
        <v/>
      </c>
      <c r="F216" s="24" t="str">
        <f aca="false">IF($S216="","",MID(IF(AND(INDEX(Responses!$M$2:$M$1001,$S216)&lt;&gt;"",INDEX(Responses!$M$2:$M$1001,$S216)&lt;=2),", Booking/Admission","")&amp;IF(AND(INDEX(Responses!$N$2:$N$1001,$S216)&lt;&gt;"",INDEX(Responses!$N$2:$N$1001,$S216)&lt;=2),", Waiting time","")&amp;IF(AND(INDEX(Responses!$O$2:$O$1001,$S216)&lt;&gt;"",INDEX(Responses!$O$2:$O$1001,$S216)&lt;=2),", Doctor communication","")&amp;IF(AND(INDEX(Responses!$P$2:$P$1001,$S216)&lt;&gt;"",INDEX(Responses!$P$2:$P$1001,$S216)&lt;=2),", Time to ask questions","")&amp;IF(AND(INDEX(Responses!$Q$2:$Q$1001,$S216)&lt;&gt;"",INDEX(Responses!$Q$2:$Q$1001,$S216)&lt;=2),", Front desk and billing staff","")&amp;IF(AND(INDEX(Responses!$R$2:$R$1001,$S216)&lt;&gt;"",INDEX(Responses!$R$2:$R$1001,$S216)&lt;=2),", Billing clarity","")&amp;IF(AND(INDEX(Responses!$S$2:$S$1001,$S216)&lt;&gt;"",INDEX(Responses!$S$2:$S$1001,$S216)&lt;=2),", Cleanliness","")&amp;IF(AND(INDEX(Responses!$T$2:$T$1001,$S216)&lt;&gt;"",INDEX(Responses!$T$2:$T$1001,$S216)&lt;=2),", Nursing responsiveness","")&amp;IF(AND(INDEX(Responses!$U$2:$U$1001,$S216)&lt;&gt;"",INDEX(Responses!$U$2:$U$1001,$S216)&lt;=2),", Nursing courtesy","")&amp;IF(AND(INDEX(Responses!$V$2:$V$1001,$S216)&lt;&gt;"",INDEX(Responses!$V$2:$V$1001,$S216)&lt;=2),", Food","")&amp;IF(AND(INDEX(Responses!$W$2:$W$1001,$S216)&lt;&gt;"",INDEX(Responses!$W$2:$W$1001,$S216)&lt;=2),", Insurance/TPA","")&amp;IF(AND(INDEX(Responses!$X$2:$X$1001,$S216)&lt;&gt;"",INDEX(Responses!$X$2:$X$1001,$S216)&lt;=2),", Discharge process","")&amp;IF(AND(INDEX(Responses!$Y$2:$Y$1001,$S216)&lt;&gt;"",INDEX(Responses!$Y$2:$Y$1001,$S216)&lt;=2),", Discharge instructions",""),3,500))</f>
        <v/>
      </c>
      <c r="G216" s="24" t="str">
        <f aca="false">IF($S216="","",INDEX(Responses!$L$2:$L$1001,$S216)&amp;"")</f>
        <v/>
      </c>
      <c r="H216" s="27"/>
      <c r="I216" s="33"/>
      <c r="J216" s="34" t="str">
        <f aca="false">IF(OR(I216="",B216=""),"",ROUND((I216-B216)*24,1))</f>
        <v/>
      </c>
      <c r="K216" s="27"/>
      <c r="L216" s="27"/>
      <c r="M216" s="27"/>
      <c r="N216" s="35"/>
      <c r="O216" s="36" t="str">
        <f aca="false">IF(OR(N216="",B216=""),"",N216-B216)</f>
        <v/>
      </c>
      <c r="P216" s="24" t="str">
        <f aca="false">IF(J216="","",IF(AND(C216="IPD",J216&lt;=24),"Yes",IF(AND(C216&lt;&gt;"IPD",J216&lt;=48),"Yes","No")))</f>
        <v/>
      </c>
      <c r="Q216" s="24" t="str">
        <f aca="false">IF(B216="","",TEXT(B216,"yyyy-mm"))</f>
        <v/>
      </c>
      <c r="R216" s="34" t="str">
        <f aca="false">IF(AND(Q216='Monthly Summary'!$C$4,J216&lt;&gt;""),J216,"")</f>
        <v/>
      </c>
      <c r="S216" s="24" t="str">
        <f aca="false">IF(A216="","",IFERROR(MATCH(A216,Responses!$A$2:$A$1001,0),""))</f>
        <v/>
      </c>
    </row>
    <row r="217" customFormat="false" ht="15" hidden="false" customHeight="false" outlineLevel="0" collapsed="false">
      <c r="A217" s="27"/>
      <c r="B217" s="32" t="str">
        <f aca="false">IF($S217="","",INDEX(Responses!$B$2:$B$1001,$S217))</f>
        <v/>
      </c>
      <c r="C217" s="24" t="str">
        <f aca="false">IF($S217="","",INDEX(Responses!$E$2:$E$1001,$S217)&amp;"")</f>
        <v/>
      </c>
      <c r="D217" s="24" t="str">
        <f aca="false">IF($S217="","",INDEX(Responses!$G$2:$G$1001,$S217)&amp;"")</f>
        <v/>
      </c>
      <c r="E217" s="24" t="str">
        <f aca="false">IF($S217="","",INDEX(Responses!$J$2:$J$1001,$S217))</f>
        <v/>
      </c>
      <c r="F217" s="24" t="str">
        <f aca="false">IF($S217="","",MID(IF(AND(INDEX(Responses!$M$2:$M$1001,$S217)&lt;&gt;"",INDEX(Responses!$M$2:$M$1001,$S217)&lt;=2),", Booking/Admission","")&amp;IF(AND(INDEX(Responses!$N$2:$N$1001,$S217)&lt;&gt;"",INDEX(Responses!$N$2:$N$1001,$S217)&lt;=2),", Waiting time","")&amp;IF(AND(INDEX(Responses!$O$2:$O$1001,$S217)&lt;&gt;"",INDEX(Responses!$O$2:$O$1001,$S217)&lt;=2),", Doctor communication","")&amp;IF(AND(INDEX(Responses!$P$2:$P$1001,$S217)&lt;&gt;"",INDEX(Responses!$P$2:$P$1001,$S217)&lt;=2),", Time to ask questions","")&amp;IF(AND(INDEX(Responses!$Q$2:$Q$1001,$S217)&lt;&gt;"",INDEX(Responses!$Q$2:$Q$1001,$S217)&lt;=2),", Front desk and billing staff","")&amp;IF(AND(INDEX(Responses!$R$2:$R$1001,$S217)&lt;&gt;"",INDEX(Responses!$R$2:$R$1001,$S217)&lt;=2),", Billing clarity","")&amp;IF(AND(INDEX(Responses!$S$2:$S$1001,$S217)&lt;&gt;"",INDEX(Responses!$S$2:$S$1001,$S217)&lt;=2),", Cleanliness","")&amp;IF(AND(INDEX(Responses!$T$2:$T$1001,$S217)&lt;&gt;"",INDEX(Responses!$T$2:$T$1001,$S217)&lt;=2),", Nursing responsiveness","")&amp;IF(AND(INDEX(Responses!$U$2:$U$1001,$S217)&lt;&gt;"",INDEX(Responses!$U$2:$U$1001,$S217)&lt;=2),", Nursing courtesy","")&amp;IF(AND(INDEX(Responses!$V$2:$V$1001,$S217)&lt;&gt;"",INDEX(Responses!$V$2:$V$1001,$S217)&lt;=2),", Food","")&amp;IF(AND(INDEX(Responses!$W$2:$W$1001,$S217)&lt;&gt;"",INDEX(Responses!$W$2:$W$1001,$S217)&lt;=2),", Insurance/TPA","")&amp;IF(AND(INDEX(Responses!$X$2:$X$1001,$S217)&lt;&gt;"",INDEX(Responses!$X$2:$X$1001,$S217)&lt;=2),", Discharge process","")&amp;IF(AND(INDEX(Responses!$Y$2:$Y$1001,$S217)&lt;&gt;"",INDEX(Responses!$Y$2:$Y$1001,$S217)&lt;=2),", Discharge instructions",""),3,500))</f>
        <v/>
      </c>
      <c r="G217" s="24" t="str">
        <f aca="false">IF($S217="","",INDEX(Responses!$L$2:$L$1001,$S217)&amp;"")</f>
        <v/>
      </c>
      <c r="H217" s="27"/>
      <c r="I217" s="33"/>
      <c r="J217" s="34" t="str">
        <f aca="false">IF(OR(I217="",B217=""),"",ROUND((I217-B217)*24,1))</f>
        <v/>
      </c>
      <c r="K217" s="27"/>
      <c r="L217" s="27"/>
      <c r="M217" s="27"/>
      <c r="N217" s="35"/>
      <c r="O217" s="36" t="str">
        <f aca="false">IF(OR(N217="",B217=""),"",N217-B217)</f>
        <v/>
      </c>
      <c r="P217" s="24" t="str">
        <f aca="false">IF(J217="","",IF(AND(C217="IPD",J217&lt;=24),"Yes",IF(AND(C217&lt;&gt;"IPD",J217&lt;=48),"Yes","No")))</f>
        <v/>
      </c>
      <c r="Q217" s="24" t="str">
        <f aca="false">IF(B217="","",TEXT(B217,"yyyy-mm"))</f>
        <v/>
      </c>
      <c r="R217" s="34" t="str">
        <f aca="false">IF(AND(Q217='Monthly Summary'!$C$4,J217&lt;&gt;""),J217,"")</f>
        <v/>
      </c>
      <c r="S217" s="24" t="str">
        <f aca="false">IF(A217="","",IFERROR(MATCH(A217,Responses!$A$2:$A$1001,0),""))</f>
        <v/>
      </c>
    </row>
    <row r="218" customFormat="false" ht="15" hidden="false" customHeight="false" outlineLevel="0" collapsed="false">
      <c r="A218" s="27"/>
      <c r="B218" s="32" t="str">
        <f aca="false">IF($S218="","",INDEX(Responses!$B$2:$B$1001,$S218))</f>
        <v/>
      </c>
      <c r="C218" s="24" t="str">
        <f aca="false">IF($S218="","",INDEX(Responses!$E$2:$E$1001,$S218)&amp;"")</f>
        <v/>
      </c>
      <c r="D218" s="24" t="str">
        <f aca="false">IF($S218="","",INDEX(Responses!$G$2:$G$1001,$S218)&amp;"")</f>
        <v/>
      </c>
      <c r="E218" s="24" t="str">
        <f aca="false">IF($S218="","",INDEX(Responses!$J$2:$J$1001,$S218))</f>
        <v/>
      </c>
      <c r="F218" s="24" t="str">
        <f aca="false">IF($S218="","",MID(IF(AND(INDEX(Responses!$M$2:$M$1001,$S218)&lt;&gt;"",INDEX(Responses!$M$2:$M$1001,$S218)&lt;=2),", Booking/Admission","")&amp;IF(AND(INDEX(Responses!$N$2:$N$1001,$S218)&lt;&gt;"",INDEX(Responses!$N$2:$N$1001,$S218)&lt;=2),", Waiting time","")&amp;IF(AND(INDEX(Responses!$O$2:$O$1001,$S218)&lt;&gt;"",INDEX(Responses!$O$2:$O$1001,$S218)&lt;=2),", Doctor communication","")&amp;IF(AND(INDEX(Responses!$P$2:$P$1001,$S218)&lt;&gt;"",INDEX(Responses!$P$2:$P$1001,$S218)&lt;=2),", Time to ask questions","")&amp;IF(AND(INDEX(Responses!$Q$2:$Q$1001,$S218)&lt;&gt;"",INDEX(Responses!$Q$2:$Q$1001,$S218)&lt;=2),", Front desk and billing staff","")&amp;IF(AND(INDEX(Responses!$R$2:$R$1001,$S218)&lt;&gt;"",INDEX(Responses!$R$2:$R$1001,$S218)&lt;=2),", Billing clarity","")&amp;IF(AND(INDEX(Responses!$S$2:$S$1001,$S218)&lt;&gt;"",INDEX(Responses!$S$2:$S$1001,$S218)&lt;=2),", Cleanliness","")&amp;IF(AND(INDEX(Responses!$T$2:$T$1001,$S218)&lt;&gt;"",INDEX(Responses!$T$2:$T$1001,$S218)&lt;=2),", Nursing responsiveness","")&amp;IF(AND(INDEX(Responses!$U$2:$U$1001,$S218)&lt;&gt;"",INDEX(Responses!$U$2:$U$1001,$S218)&lt;=2),", Nursing courtesy","")&amp;IF(AND(INDEX(Responses!$V$2:$V$1001,$S218)&lt;&gt;"",INDEX(Responses!$V$2:$V$1001,$S218)&lt;=2),", Food","")&amp;IF(AND(INDEX(Responses!$W$2:$W$1001,$S218)&lt;&gt;"",INDEX(Responses!$W$2:$W$1001,$S218)&lt;=2),", Insurance/TPA","")&amp;IF(AND(INDEX(Responses!$X$2:$X$1001,$S218)&lt;&gt;"",INDEX(Responses!$X$2:$X$1001,$S218)&lt;=2),", Discharge process","")&amp;IF(AND(INDEX(Responses!$Y$2:$Y$1001,$S218)&lt;&gt;"",INDEX(Responses!$Y$2:$Y$1001,$S218)&lt;=2),", Discharge instructions",""),3,500))</f>
        <v/>
      </c>
      <c r="G218" s="24" t="str">
        <f aca="false">IF($S218="","",INDEX(Responses!$L$2:$L$1001,$S218)&amp;"")</f>
        <v/>
      </c>
      <c r="H218" s="27"/>
      <c r="I218" s="33"/>
      <c r="J218" s="34" t="str">
        <f aca="false">IF(OR(I218="",B218=""),"",ROUND((I218-B218)*24,1))</f>
        <v/>
      </c>
      <c r="K218" s="27"/>
      <c r="L218" s="27"/>
      <c r="M218" s="27"/>
      <c r="N218" s="35"/>
      <c r="O218" s="36" t="str">
        <f aca="false">IF(OR(N218="",B218=""),"",N218-B218)</f>
        <v/>
      </c>
      <c r="P218" s="24" t="str">
        <f aca="false">IF(J218="","",IF(AND(C218="IPD",J218&lt;=24),"Yes",IF(AND(C218&lt;&gt;"IPD",J218&lt;=48),"Yes","No")))</f>
        <v/>
      </c>
      <c r="Q218" s="24" t="str">
        <f aca="false">IF(B218="","",TEXT(B218,"yyyy-mm"))</f>
        <v/>
      </c>
      <c r="R218" s="34" t="str">
        <f aca="false">IF(AND(Q218='Monthly Summary'!$C$4,J218&lt;&gt;""),J218,"")</f>
        <v/>
      </c>
      <c r="S218" s="24" t="str">
        <f aca="false">IF(A218="","",IFERROR(MATCH(A218,Responses!$A$2:$A$1001,0),""))</f>
        <v/>
      </c>
    </row>
    <row r="219" customFormat="false" ht="15" hidden="false" customHeight="false" outlineLevel="0" collapsed="false">
      <c r="A219" s="27"/>
      <c r="B219" s="32" t="str">
        <f aca="false">IF($S219="","",INDEX(Responses!$B$2:$B$1001,$S219))</f>
        <v/>
      </c>
      <c r="C219" s="24" t="str">
        <f aca="false">IF($S219="","",INDEX(Responses!$E$2:$E$1001,$S219)&amp;"")</f>
        <v/>
      </c>
      <c r="D219" s="24" t="str">
        <f aca="false">IF($S219="","",INDEX(Responses!$G$2:$G$1001,$S219)&amp;"")</f>
        <v/>
      </c>
      <c r="E219" s="24" t="str">
        <f aca="false">IF($S219="","",INDEX(Responses!$J$2:$J$1001,$S219))</f>
        <v/>
      </c>
      <c r="F219" s="24" t="str">
        <f aca="false">IF($S219="","",MID(IF(AND(INDEX(Responses!$M$2:$M$1001,$S219)&lt;&gt;"",INDEX(Responses!$M$2:$M$1001,$S219)&lt;=2),", Booking/Admission","")&amp;IF(AND(INDEX(Responses!$N$2:$N$1001,$S219)&lt;&gt;"",INDEX(Responses!$N$2:$N$1001,$S219)&lt;=2),", Waiting time","")&amp;IF(AND(INDEX(Responses!$O$2:$O$1001,$S219)&lt;&gt;"",INDEX(Responses!$O$2:$O$1001,$S219)&lt;=2),", Doctor communication","")&amp;IF(AND(INDEX(Responses!$P$2:$P$1001,$S219)&lt;&gt;"",INDEX(Responses!$P$2:$P$1001,$S219)&lt;=2),", Time to ask questions","")&amp;IF(AND(INDEX(Responses!$Q$2:$Q$1001,$S219)&lt;&gt;"",INDEX(Responses!$Q$2:$Q$1001,$S219)&lt;=2),", Front desk and billing staff","")&amp;IF(AND(INDEX(Responses!$R$2:$R$1001,$S219)&lt;&gt;"",INDEX(Responses!$R$2:$R$1001,$S219)&lt;=2),", Billing clarity","")&amp;IF(AND(INDEX(Responses!$S$2:$S$1001,$S219)&lt;&gt;"",INDEX(Responses!$S$2:$S$1001,$S219)&lt;=2),", Cleanliness","")&amp;IF(AND(INDEX(Responses!$T$2:$T$1001,$S219)&lt;&gt;"",INDEX(Responses!$T$2:$T$1001,$S219)&lt;=2),", Nursing responsiveness","")&amp;IF(AND(INDEX(Responses!$U$2:$U$1001,$S219)&lt;&gt;"",INDEX(Responses!$U$2:$U$1001,$S219)&lt;=2),", Nursing courtesy","")&amp;IF(AND(INDEX(Responses!$V$2:$V$1001,$S219)&lt;&gt;"",INDEX(Responses!$V$2:$V$1001,$S219)&lt;=2),", Food","")&amp;IF(AND(INDEX(Responses!$W$2:$W$1001,$S219)&lt;&gt;"",INDEX(Responses!$W$2:$W$1001,$S219)&lt;=2),", Insurance/TPA","")&amp;IF(AND(INDEX(Responses!$X$2:$X$1001,$S219)&lt;&gt;"",INDEX(Responses!$X$2:$X$1001,$S219)&lt;=2),", Discharge process","")&amp;IF(AND(INDEX(Responses!$Y$2:$Y$1001,$S219)&lt;&gt;"",INDEX(Responses!$Y$2:$Y$1001,$S219)&lt;=2),", Discharge instructions",""),3,500))</f>
        <v/>
      </c>
      <c r="G219" s="24" t="str">
        <f aca="false">IF($S219="","",INDEX(Responses!$L$2:$L$1001,$S219)&amp;"")</f>
        <v/>
      </c>
      <c r="H219" s="27"/>
      <c r="I219" s="33"/>
      <c r="J219" s="34" t="str">
        <f aca="false">IF(OR(I219="",B219=""),"",ROUND((I219-B219)*24,1))</f>
        <v/>
      </c>
      <c r="K219" s="27"/>
      <c r="L219" s="27"/>
      <c r="M219" s="27"/>
      <c r="N219" s="35"/>
      <c r="O219" s="36" t="str">
        <f aca="false">IF(OR(N219="",B219=""),"",N219-B219)</f>
        <v/>
      </c>
      <c r="P219" s="24" t="str">
        <f aca="false">IF(J219="","",IF(AND(C219="IPD",J219&lt;=24),"Yes",IF(AND(C219&lt;&gt;"IPD",J219&lt;=48),"Yes","No")))</f>
        <v/>
      </c>
      <c r="Q219" s="24" t="str">
        <f aca="false">IF(B219="","",TEXT(B219,"yyyy-mm"))</f>
        <v/>
      </c>
      <c r="R219" s="34" t="str">
        <f aca="false">IF(AND(Q219='Monthly Summary'!$C$4,J219&lt;&gt;""),J219,"")</f>
        <v/>
      </c>
      <c r="S219" s="24" t="str">
        <f aca="false">IF(A219="","",IFERROR(MATCH(A219,Responses!$A$2:$A$1001,0),""))</f>
        <v/>
      </c>
    </row>
    <row r="220" customFormat="false" ht="15" hidden="false" customHeight="false" outlineLevel="0" collapsed="false">
      <c r="A220" s="27"/>
      <c r="B220" s="32" t="str">
        <f aca="false">IF($S220="","",INDEX(Responses!$B$2:$B$1001,$S220))</f>
        <v/>
      </c>
      <c r="C220" s="24" t="str">
        <f aca="false">IF($S220="","",INDEX(Responses!$E$2:$E$1001,$S220)&amp;"")</f>
        <v/>
      </c>
      <c r="D220" s="24" t="str">
        <f aca="false">IF($S220="","",INDEX(Responses!$G$2:$G$1001,$S220)&amp;"")</f>
        <v/>
      </c>
      <c r="E220" s="24" t="str">
        <f aca="false">IF($S220="","",INDEX(Responses!$J$2:$J$1001,$S220))</f>
        <v/>
      </c>
      <c r="F220" s="24" t="str">
        <f aca="false">IF($S220="","",MID(IF(AND(INDEX(Responses!$M$2:$M$1001,$S220)&lt;&gt;"",INDEX(Responses!$M$2:$M$1001,$S220)&lt;=2),", Booking/Admission","")&amp;IF(AND(INDEX(Responses!$N$2:$N$1001,$S220)&lt;&gt;"",INDEX(Responses!$N$2:$N$1001,$S220)&lt;=2),", Waiting time","")&amp;IF(AND(INDEX(Responses!$O$2:$O$1001,$S220)&lt;&gt;"",INDEX(Responses!$O$2:$O$1001,$S220)&lt;=2),", Doctor communication","")&amp;IF(AND(INDEX(Responses!$P$2:$P$1001,$S220)&lt;&gt;"",INDEX(Responses!$P$2:$P$1001,$S220)&lt;=2),", Time to ask questions","")&amp;IF(AND(INDEX(Responses!$Q$2:$Q$1001,$S220)&lt;&gt;"",INDEX(Responses!$Q$2:$Q$1001,$S220)&lt;=2),", Front desk and billing staff","")&amp;IF(AND(INDEX(Responses!$R$2:$R$1001,$S220)&lt;&gt;"",INDEX(Responses!$R$2:$R$1001,$S220)&lt;=2),", Billing clarity","")&amp;IF(AND(INDEX(Responses!$S$2:$S$1001,$S220)&lt;&gt;"",INDEX(Responses!$S$2:$S$1001,$S220)&lt;=2),", Cleanliness","")&amp;IF(AND(INDEX(Responses!$T$2:$T$1001,$S220)&lt;&gt;"",INDEX(Responses!$T$2:$T$1001,$S220)&lt;=2),", Nursing responsiveness","")&amp;IF(AND(INDEX(Responses!$U$2:$U$1001,$S220)&lt;&gt;"",INDEX(Responses!$U$2:$U$1001,$S220)&lt;=2),", Nursing courtesy","")&amp;IF(AND(INDEX(Responses!$V$2:$V$1001,$S220)&lt;&gt;"",INDEX(Responses!$V$2:$V$1001,$S220)&lt;=2),", Food","")&amp;IF(AND(INDEX(Responses!$W$2:$W$1001,$S220)&lt;&gt;"",INDEX(Responses!$W$2:$W$1001,$S220)&lt;=2),", Insurance/TPA","")&amp;IF(AND(INDEX(Responses!$X$2:$X$1001,$S220)&lt;&gt;"",INDEX(Responses!$X$2:$X$1001,$S220)&lt;=2),", Discharge process","")&amp;IF(AND(INDEX(Responses!$Y$2:$Y$1001,$S220)&lt;&gt;"",INDEX(Responses!$Y$2:$Y$1001,$S220)&lt;=2),", Discharge instructions",""),3,500))</f>
        <v/>
      </c>
      <c r="G220" s="24" t="str">
        <f aca="false">IF($S220="","",INDEX(Responses!$L$2:$L$1001,$S220)&amp;"")</f>
        <v/>
      </c>
      <c r="H220" s="27"/>
      <c r="I220" s="33"/>
      <c r="J220" s="34" t="str">
        <f aca="false">IF(OR(I220="",B220=""),"",ROUND((I220-B220)*24,1))</f>
        <v/>
      </c>
      <c r="K220" s="27"/>
      <c r="L220" s="27"/>
      <c r="M220" s="27"/>
      <c r="N220" s="35"/>
      <c r="O220" s="36" t="str">
        <f aca="false">IF(OR(N220="",B220=""),"",N220-B220)</f>
        <v/>
      </c>
      <c r="P220" s="24" t="str">
        <f aca="false">IF(J220="","",IF(AND(C220="IPD",J220&lt;=24),"Yes",IF(AND(C220&lt;&gt;"IPD",J220&lt;=48),"Yes","No")))</f>
        <v/>
      </c>
      <c r="Q220" s="24" t="str">
        <f aca="false">IF(B220="","",TEXT(B220,"yyyy-mm"))</f>
        <v/>
      </c>
      <c r="R220" s="34" t="str">
        <f aca="false">IF(AND(Q220='Monthly Summary'!$C$4,J220&lt;&gt;""),J220,"")</f>
        <v/>
      </c>
      <c r="S220" s="24" t="str">
        <f aca="false">IF(A220="","",IFERROR(MATCH(A220,Responses!$A$2:$A$1001,0),""))</f>
        <v/>
      </c>
    </row>
    <row r="221" customFormat="false" ht="15" hidden="false" customHeight="false" outlineLevel="0" collapsed="false">
      <c r="A221" s="27"/>
      <c r="B221" s="32" t="str">
        <f aca="false">IF($S221="","",INDEX(Responses!$B$2:$B$1001,$S221))</f>
        <v/>
      </c>
      <c r="C221" s="24" t="str">
        <f aca="false">IF($S221="","",INDEX(Responses!$E$2:$E$1001,$S221)&amp;"")</f>
        <v/>
      </c>
      <c r="D221" s="24" t="str">
        <f aca="false">IF($S221="","",INDEX(Responses!$G$2:$G$1001,$S221)&amp;"")</f>
        <v/>
      </c>
      <c r="E221" s="24" t="str">
        <f aca="false">IF($S221="","",INDEX(Responses!$J$2:$J$1001,$S221))</f>
        <v/>
      </c>
      <c r="F221" s="24" t="str">
        <f aca="false">IF($S221="","",MID(IF(AND(INDEX(Responses!$M$2:$M$1001,$S221)&lt;&gt;"",INDEX(Responses!$M$2:$M$1001,$S221)&lt;=2),", Booking/Admission","")&amp;IF(AND(INDEX(Responses!$N$2:$N$1001,$S221)&lt;&gt;"",INDEX(Responses!$N$2:$N$1001,$S221)&lt;=2),", Waiting time","")&amp;IF(AND(INDEX(Responses!$O$2:$O$1001,$S221)&lt;&gt;"",INDEX(Responses!$O$2:$O$1001,$S221)&lt;=2),", Doctor communication","")&amp;IF(AND(INDEX(Responses!$P$2:$P$1001,$S221)&lt;&gt;"",INDEX(Responses!$P$2:$P$1001,$S221)&lt;=2),", Time to ask questions","")&amp;IF(AND(INDEX(Responses!$Q$2:$Q$1001,$S221)&lt;&gt;"",INDEX(Responses!$Q$2:$Q$1001,$S221)&lt;=2),", Front desk and billing staff","")&amp;IF(AND(INDEX(Responses!$R$2:$R$1001,$S221)&lt;&gt;"",INDEX(Responses!$R$2:$R$1001,$S221)&lt;=2),", Billing clarity","")&amp;IF(AND(INDEX(Responses!$S$2:$S$1001,$S221)&lt;&gt;"",INDEX(Responses!$S$2:$S$1001,$S221)&lt;=2),", Cleanliness","")&amp;IF(AND(INDEX(Responses!$T$2:$T$1001,$S221)&lt;&gt;"",INDEX(Responses!$T$2:$T$1001,$S221)&lt;=2),", Nursing responsiveness","")&amp;IF(AND(INDEX(Responses!$U$2:$U$1001,$S221)&lt;&gt;"",INDEX(Responses!$U$2:$U$1001,$S221)&lt;=2),", Nursing courtesy","")&amp;IF(AND(INDEX(Responses!$V$2:$V$1001,$S221)&lt;&gt;"",INDEX(Responses!$V$2:$V$1001,$S221)&lt;=2),", Food","")&amp;IF(AND(INDEX(Responses!$W$2:$W$1001,$S221)&lt;&gt;"",INDEX(Responses!$W$2:$W$1001,$S221)&lt;=2),", Insurance/TPA","")&amp;IF(AND(INDEX(Responses!$X$2:$X$1001,$S221)&lt;&gt;"",INDEX(Responses!$X$2:$X$1001,$S221)&lt;=2),", Discharge process","")&amp;IF(AND(INDEX(Responses!$Y$2:$Y$1001,$S221)&lt;&gt;"",INDEX(Responses!$Y$2:$Y$1001,$S221)&lt;=2),", Discharge instructions",""),3,500))</f>
        <v/>
      </c>
      <c r="G221" s="24" t="str">
        <f aca="false">IF($S221="","",INDEX(Responses!$L$2:$L$1001,$S221)&amp;"")</f>
        <v/>
      </c>
      <c r="H221" s="27"/>
      <c r="I221" s="33"/>
      <c r="J221" s="34" t="str">
        <f aca="false">IF(OR(I221="",B221=""),"",ROUND((I221-B221)*24,1))</f>
        <v/>
      </c>
      <c r="K221" s="27"/>
      <c r="L221" s="27"/>
      <c r="M221" s="27"/>
      <c r="N221" s="35"/>
      <c r="O221" s="36" t="str">
        <f aca="false">IF(OR(N221="",B221=""),"",N221-B221)</f>
        <v/>
      </c>
      <c r="P221" s="24" t="str">
        <f aca="false">IF(J221="","",IF(AND(C221="IPD",J221&lt;=24),"Yes",IF(AND(C221&lt;&gt;"IPD",J221&lt;=48),"Yes","No")))</f>
        <v/>
      </c>
      <c r="Q221" s="24" t="str">
        <f aca="false">IF(B221="","",TEXT(B221,"yyyy-mm"))</f>
        <v/>
      </c>
      <c r="R221" s="34" t="str">
        <f aca="false">IF(AND(Q221='Monthly Summary'!$C$4,J221&lt;&gt;""),J221,"")</f>
        <v/>
      </c>
      <c r="S221" s="24" t="str">
        <f aca="false">IF(A221="","",IFERROR(MATCH(A221,Responses!$A$2:$A$1001,0),""))</f>
        <v/>
      </c>
    </row>
    <row r="222" customFormat="false" ht="15" hidden="false" customHeight="false" outlineLevel="0" collapsed="false">
      <c r="A222" s="27"/>
      <c r="B222" s="32" t="str">
        <f aca="false">IF($S222="","",INDEX(Responses!$B$2:$B$1001,$S222))</f>
        <v/>
      </c>
      <c r="C222" s="24" t="str">
        <f aca="false">IF($S222="","",INDEX(Responses!$E$2:$E$1001,$S222)&amp;"")</f>
        <v/>
      </c>
      <c r="D222" s="24" t="str">
        <f aca="false">IF($S222="","",INDEX(Responses!$G$2:$G$1001,$S222)&amp;"")</f>
        <v/>
      </c>
      <c r="E222" s="24" t="str">
        <f aca="false">IF($S222="","",INDEX(Responses!$J$2:$J$1001,$S222))</f>
        <v/>
      </c>
      <c r="F222" s="24" t="str">
        <f aca="false">IF($S222="","",MID(IF(AND(INDEX(Responses!$M$2:$M$1001,$S222)&lt;&gt;"",INDEX(Responses!$M$2:$M$1001,$S222)&lt;=2),", Booking/Admission","")&amp;IF(AND(INDEX(Responses!$N$2:$N$1001,$S222)&lt;&gt;"",INDEX(Responses!$N$2:$N$1001,$S222)&lt;=2),", Waiting time","")&amp;IF(AND(INDEX(Responses!$O$2:$O$1001,$S222)&lt;&gt;"",INDEX(Responses!$O$2:$O$1001,$S222)&lt;=2),", Doctor communication","")&amp;IF(AND(INDEX(Responses!$P$2:$P$1001,$S222)&lt;&gt;"",INDEX(Responses!$P$2:$P$1001,$S222)&lt;=2),", Time to ask questions","")&amp;IF(AND(INDEX(Responses!$Q$2:$Q$1001,$S222)&lt;&gt;"",INDEX(Responses!$Q$2:$Q$1001,$S222)&lt;=2),", Front desk and billing staff","")&amp;IF(AND(INDEX(Responses!$R$2:$R$1001,$S222)&lt;&gt;"",INDEX(Responses!$R$2:$R$1001,$S222)&lt;=2),", Billing clarity","")&amp;IF(AND(INDEX(Responses!$S$2:$S$1001,$S222)&lt;&gt;"",INDEX(Responses!$S$2:$S$1001,$S222)&lt;=2),", Cleanliness","")&amp;IF(AND(INDEX(Responses!$T$2:$T$1001,$S222)&lt;&gt;"",INDEX(Responses!$T$2:$T$1001,$S222)&lt;=2),", Nursing responsiveness","")&amp;IF(AND(INDEX(Responses!$U$2:$U$1001,$S222)&lt;&gt;"",INDEX(Responses!$U$2:$U$1001,$S222)&lt;=2),", Nursing courtesy","")&amp;IF(AND(INDEX(Responses!$V$2:$V$1001,$S222)&lt;&gt;"",INDEX(Responses!$V$2:$V$1001,$S222)&lt;=2),", Food","")&amp;IF(AND(INDEX(Responses!$W$2:$W$1001,$S222)&lt;&gt;"",INDEX(Responses!$W$2:$W$1001,$S222)&lt;=2),", Insurance/TPA","")&amp;IF(AND(INDEX(Responses!$X$2:$X$1001,$S222)&lt;&gt;"",INDEX(Responses!$X$2:$X$1001,$S222)&lt;=2),", Discharge process","")&amp;IF(AND(INDEX(Responses!$Y$2:$Y$1001,$S222)&lt;&gt;"",INDEX(Responses!$Y$2:$Y$1001,$S222)&lt;=2),", Discharge instructions",""),3,500))</f>
        <v/>
      </c>
      <c r="G222" s="24" t="str">
        <f aca="false">IF($S222="","",INDEX(Responses!$L$2:$L$1001,$S222)&amp;"")</f>
        <v/>
      </c>
      <c r="H222" s="27"/>
      <c r="I222" s="33"/>
      <c r="J222" s="34" t="str">
        <f aca="false">IF(OR(I222="",B222=""),"",ROUND((I222-B222)*24,1))</f>
        <v/>
      </c>
      <c r="K222" s="27"/>
      <c r="L222" s="27"/>
      <c r="M222" s="27"/>
      <c r="N222" s="35"/>
      <c r="O222" s="36" t="str">
        <f aca="false">IF(OR(N222="",B222=""),"",N222-B222)</f>
        <v/>
      </c>
      <c r="P222" s="24" t="str">
        <f aca="false">IF(J222="","",IF(AND(C222="IPD",J222&lt;=24),"Yes",IF(AND(C222&lt;&gt;"IPD",J222&lt;=48),"Yes","No")))</f>
        <v/>
      </c>
      <c r="Q222" s="24" t="str">
        <f aca="false">IF(B222="","",TEXT(B222,"yyyy-mm"))</f>
        <v/>
      </c>
      <c r="R222" s="34" t="str">
        <f aca="false">IF(AND(Q222='Monthly Summary'!$C$4,J222&lt;&gt;""),J222,"")</f>
        <v/>
      </c>
      <c r="S222" s="24" t="str">
        <f aca="false">IF(A222="","",IFERROR(MATCH(A222,Responses!$A$2:$A$1001,0),""))</f>
        <v/>
      </c>
    </row>
    <row r="223" customFormat="false" ht="15" hidden="false" customHeight="false" outlineLevel="0" collapsed="false">
      <c r="A223" s="27"/>
      <c r="B223" s="32" t="str">
        <f aca="false">IF($S223="","",INDEX(Responses!$B$2:$B$1001,$S223))</f>
        <v/>
      </c>
      <c r="C223" s="24" t="str">
        <f aca="false">IF($S223="","",INDEX(Responses!$E$2:$E$1001,$S223)&amp;"")</f>
        <v/>
      </c>
      <c r="D223" s="24" t="str">
        <f aca="false">IF($S223="","",INDEX(Responses!$G$2:$G$1001,$S223)&amp;"")</f>
        <v/>
      </c>
      <c r="E223" s="24" t="str">
        <f aca="false">IF($S223="","",INDEX(Responses!$J$2:$J$1001,$S223))</f>
        <v/>
      </c>
      <c r="F223" s="24" t="str">
        <f aca="false">IF($S223="","",MID(IF(AND(INDEX(Responses!$M$2:$M$1001,$S223)&lt;&gt;"",INDEX(Responses!$M$2:$M$1001,$S223)&lt;=2),", Booking/Admission","")&amp;IF(AND(INDEX(Responses!$N$2:$N$1001,$S223)&lt;&gt;"",INDEX(Responses!$N$2:$N$1001,$S223)&lt;=2),", Waiting time","")&amp;IF(AND(INDEX(Responses!$O$2:$O$1001,$S223)&lt;&gt;"",INDEX(Responses!$O$2:$O$1001,$S223)&lt;=2),", Doctor communication","")&amp;IF(AND(INDEX(Responses!$P$2:$P$1001,$S223)&lt;&gt;"",INDEX(Responses!$P$2:$P$1001,$S223)&lt;=2),", Time to ask questions","")&amp;IF(AND(INDEX(Responses!$Q$2:$Q$1001,$S223)&lt;&gt;"",INDEX(Responses!$Q$2:$Q$1001,$S223)&lt;=2),", Front desk and billing staff","")&amp;IF(AND(INDEX(Responses!$R$2:$R$1001,$S223)&lt;&gt;"",INDEX(Responses!$R$2:$R$1001,$S223)&lt;=2),", Billing clarity","")&amp;IF(AND(INDEX(Responses!$S$2:$S$1001,$S223)&lt;&gt;"",INDEX(Responses!$S$2:$S$1001,$S223)&lt;=2),", Cleanliness","")&amp;IF(AND(INDEX(Responses!$T$2:$T$1001,$S223)&lt;&gt;"",INDEX(Responses!$T$2:$T$1001,$S223)&lt;=2),", Nursing responsiveness","")&amp;IF(AND(INDEX(Responses!$U$2:$U$1001,$S223)&lt;&gt;"",INDEX(Responses!$U$2:$U$1001,$S223)&lt;=2),", Nursing courtesy","")&amp;IF(AND(INDEX(Responses!$V$2:$V$1001,$S223)&lt;&gt;"",INDEX(Responses!$V$2:$V$1001,$S223)&lt;=2),", Food","")&amp;IF(AND(INDEX(Responses!$W$2:$W$1001,$S223)&lt;&gt;"",INDEX(Responses!$W$2:$W$1001,$S223)&lt;=2),", Insurance/TPA","")&amp;IF(AND(INDEX(Responses!$X$2:$X$1001,$S223)&lt;&gt;"",INDEX(Responses!$X$2:$X$1001,$S223)&lt;=2),", Discharge process","")&amp;IF(AND(INDEX(Responses!$Y$2:$Y$1001,$S223)&lt;&gt;"",INDEX(Responses!$Y$2:$Y$1001,$S223)&lt;=2),", Discharge instructions",""),3,500))</f>
        <v/>
      </c>
      <c r="G223" s="24" t="str">
        <f aca="false">IF($S223="","",INDEX(Responses!$L$2:$L$1001,$S223)&amp;"")</f>
        <v/>
      </c>
      <c r="H223" s="27"/>
      <c r="I223" s="33"/>
      <c r="J223" s="34" t="str">
        <f aca="false">IF(OR(I223="",B223=""),"",ROUND((I223-B223)*24,1))</f>
        <v/>
      </c>
      <c r="K223" s="27"/>
      <c r="L223" s="27"/>
      <c r="M223" s="27"/>
      <c r="N223" s="35"/>
      <c r="O223" s="36" t="str">
        <f aca="false">IF(OR(N223="",B223=""),"",N223-B223)</f>
        <v/>
      </c>
      <c r="P223" s="24" t="str">
        <f aca="false">IF(J223="","",IF(AND(C223="IPD",J223&lt;=24),"Yes",IF(AND(C223&lt;&gt;"IPD",J223&lt;=48),"Yes","No")))</f>
        <v/>
      </c>
      <c r="Q223" s="24" t="str">
        <f aca="false">IF(B223="","",TEXT(B223,"yyyy-mm"))</f>
        <v/>
      </c>
      <c r="R223" s="34" t="str">
        <f aca="false">IF(AND(Q223='Monthly Summary'!$C$4,J223&lt;&gt;""),J223,"")</f>
        <v/>
      </c>
      <c r="S223" s="24" t="str">
        <f aca="false">IF(A223="","",IFERROR(MATCH(A223,Responses!$A$2:$A$1001,0),""))</f>
        <v/>
      </c>
    </row>
    <row r="224" customFormat="false" ht="15" hidden="false" customHeight="false" outlineLevel="0" collapsed="false">
      <c r="A224" s="27"/>
      <c r="B224" s="32" t="str">
        <f aca="false">IF($S224="","",INDEX(Responses!$B$2:$B$1001,$S224))</f>
        <v/>
      </c>
      <c r="C224" s="24" t="str">
        <f aca="false">IF($S224="","",INDEX(Responses!$E$2:$E$1001,$S224)&amp;"")</f>
        <v/>
      </c>
      <c r="D224" s="24" t="str">
        <f aca="false">IF($S224="","",INDEX(Responses!$G$2:$G$1001,$S224)&amp;"")</f>
        <v/>
      </c>
      <c r="E224" s="24" t="str">
        <f aca="false">IF($S224="","",INDEX(Responses!$J$2:$J$1001,$S224))</f>
        <v/>
      </c>
      <c r="F224" s="24" t="str">
        <f aca="false">IF($S224="","",MID(IF(AND(INDEX(Responses!$M$2:$M$1001,$S224)&lt;&gt;"",INDEX(Responses!$M$2:$M$1001,$S224)&lt;=2),", Booking/Admission","")&amp;IF(AND(INDEX(Responses!$N$2:$N$1001,$S224)&lt;&gt;"",INDEX(Responses!$N$2:$N$1001,$S224)&lt;=2),", Waiting time","")&amp;IF(AND(INDEX(Responses!$O$2:$O$1001,$S224)&lt;&gt;"",INDEX(Responses!$O$2:$O$1001,$S224)&lt;=2),", Doctor communication","")&amp;IF(AND(INDEX(Responses!$P$2:$P$1001,$S224)&lt;&gt;"",INDEX(Responses!$P$2:$P$1001,$S224)&lt;=2),", Time to ask questions","")&amp;IF(AND(INDEX(Responses!$Q$2:$Q$1001,$S224)&lt;&gt;"",INDEX(Responses!$Q$2:$Q$1001,$S224)&lt;=2),", Front desk and billing staff","")&amp;IF(AND(INDEX(Responses!$R$2:$R$1001,$S224)&lt;&gt;"",INDEX(Responses!$R$2:$R$1001,$S224)&lt;=2),", Billing clarity","")&amp;IF(AND(INDEX(Responses!$S$2:$S$1001,$S224)&lt;&gt;"",INDEX(Responses!$S$2:$S$1001,$S224)&lt;=2),", Cleanliness","")&amp;IF(AND(INDEX(Responses!$T$2:$T$1001,$S224)&lt;&gt;"",INDEX(Responses!$T$2:$T$1001,$S224)&lt;=2),", Nursing responsiveness","")&amp;IF(AND(INDEX(Responses!$U$2:$U$1001,$S224)&lt;&gt;"",INDEX(Responses!$U$2:$U$1001,$S224)&lt;=2),", Nursing courtesy","")&amp;IF(AND(INDEX(Responses!$V$2:$V$1001,$S224)&lt;&gt;"",INDEX(Responses!$V$2:$V$1001,$S224)&lt;=2),", Food","")&amp;IF(AND(INDEX(Responses!$W$2:$W$1001,$S224)&lt;&gt;"",INDEX(Responses!$W$2:$W$1001,$S224)&lt;=2),", Insurance/TPA","")&amp;IF(AND(INDEX(Responses!$X$2:$X$1001,$S224)&lt;&gt;"",INDEX(Responses!$X$2:$X$1001,$S224)&lt;=2),", Discharge process","")&amp;IF(AND(INDEX(Responses!$Y$2:$Y$1001,$S224)&lt;&gt;"",INDEX(Responses!$Y$2:$Y$1001,$S224)&lt;=2),", Discharge instructions",""),3,500))</f>
        <v/>
      </c>
      <c r="G224" s="24" t="str">
        <f aca="false">IF($S224="","",INDEX(Responses!$L$2:$L$1001,$S224)&amp;"")</f>
        <v/>
      </c>
      <c r="H224" s="27"/>
      <c r="I224" s="33"/>
      <c r="J224" s="34" t="str">
        <f aca="false">IF(OR(I224="",B224=""),"",ROUND((I224-B224)*24,1))</f>
        <v/>
      </c>
      <c r="K224" s="27"/>
      <c r="L224" s="27"/>
      <c r="M224" s="27"/>
      <c r="N224" s="35"/>
      <c r="O224" s="36" t="str">
        <f aca="false">IF(OR(N224="",B224=""),"",N224-B224)</f>
        <v/>
      </c>
      <c r="P224" s="24" t="str">
        <f aca="false">IF(J224="","",IF(AND(C224="IPD",J224&lt;=24),"Yes",IF(AND(C224&lt;&gt;"IPD",J224&lt;=48),"Yes","No")))</f>
        <v/>
      </c>
      <c r="Q224" s="24" t="str">
        <f aca="false">IF(B224="","",TEXT(B224,"yyyy-mm"))</f>
        <v/>
      </c>
      <c r="R224" s="34" t="str">
        <f aca="false">IF(AND(Q224='Monthly Summary'!$C$4,J224&lt;&gt;""),J224,"")</f>
        <v/>
      </c>
      <c r="S224" s="24" t="str">
        <f aca="false">IF(A224="","",IFERROR(MATCH(A224,Responses!$A$2:$A$1001,0),""))</f>
        <v/>
      </c>
    </row>
    <row r="225" customFormat="false" ht="15" hidden="false" customHeight="false" outlineLevel="0" collapsed="false">
      <c r="A225" s="27"/>
      <c r="B225" s="32" t="str">
        <f aca="false">IF($S225="","",INDEX(Responses!$B$2:$B$1001,$S225))</f>
        <v/>
      </c>
      <c r="C225" s="24" t="str">
        <f aca="false">IF($S225="","",INDEX(Responses!$E$2:$E$1001,$S225)&amp;"")</f>
        <v/>
      </c>
      <c r="D225" s="24" t="str">
        <f aca="false">IF($S225="","",INDEX(Responses!$G$2:$G$1001,$S225)&amp;"")</f>
        <v/>
      </c>
      <c r="E225" s="24" t="str">
        <f aca="false">IF($S225="","",INDEX(Responses!$J$2:$J$1001,$S225))</f>
        <v/>
      </c>
      <c r="F225" s="24" t="str">
        <f aca="false">IF($S225="","",MID(IF(AND(INDEX(Responses!$M$2:$M$1001,$S225)&lt;&gt;"",INDEX(Responses!$M$2:$M$1001,$S225)&lt;=2),", Booking/Admission","")&amp;IF(AND(INDEX(Responses!$N$2:$N$1001,$S225)&lt;&gt;"",INDEX(Responses!$N$2:$N$1001,$S225)&lt;=2),", Waiting time","")&amp;IF(AND(INDEX(Responses!$O$2:$O$1001,$S225)&lt;&gt;"",INDEX(Responses!$O$2:$O$1001,$S225)&lt;=2),", Doctor communication","")&amp;IF(AND(INDEX(Responses!$P$2:$P$1001,$S225)&lt;&gt;"",INDEX(Responses!$P$2:$P$1001,$S225)&lt;=2),", Time to ask questions","")&amp;IF(AND(INDEX(Responses!$Q$2:$Q$1001,$S225)&lt;&gt;"",INDEX(Responses!$Q$2:$Q$1001,$S225)&lt;=2),", Front desk and billing staff","")&amp;IF(AND(INDEX(Responses!$R$2:$R$1001,$S225)&lt;&gt;"",INDEX(Responses!$R$2:$R$1001,$S225)&lt;=2),", Billing clarity","")&amp;IF(AND(INDEX(Responses!$S$2:$S$1001,$S225)&lt;&gt;"",INDEX(Responses!$S$2:$S$1001,$S225)&lt;=2),", Cleanliness","")&amp;IF(AND(INDEX(Responses!$T$2:$T$1001,$S225)&lt;&gt;"",INDEX(Responses!$T$2:$T$1001,$S225)&lt;=2),", Nursing responsiveness","")&amp;IF(AND(INDEX(Responses!$U$2:$U$1001,$S225)&lt;&gt;"",INDEX(Responses!$U$2:$U$1001,$S225)&lt;=2),", Nursing courtesy","")&amp;IF(AND(INDEX(Responses!$V$2:$V$1001,$S225)&lt;&gt;"",INDEX(Responses!$V$2:$V$1001,$S225)&lt;=2),", Food","")&amp;IF(AND(INDEX(Responses!$W$2:$W$1001,$S225)&lt;&gt;"",INDEX(Responses!$W$2:$W$1001,$S225)&lt;=2),", Insurance/TPA","")&amp;IF(AND(INDEX(Responses!$X$2:$X$1001,$S225)&lt;&gt;"",INDEX(Responses!$X$2:$X$1001,$S225)&lt;=2),", Discharge process","")&amp;IF(AND(INDEX(Responses!$Y$2:$Y$1001,$S225)&lt;&gt;"",INDEX(Responses!$Y$2:$Y$1001,$S225)&lt;=2),", Discharge instructions",""),3,500))</f>
        <v/>
      </c>
      <c r="G225" s="24" t="str">
        <f aca="false">IF($S225="","",INDEX(Responses!$L$2:$L$1001,$S225)&amp;"")</f>
        <v/>
      </c>
      <c r="H225" s="27"/>
      <c r="I225" s="33"/>
      <c r="J225" s="34" t="str">
        <f aca="false">IF(OR(I225="",B225=""),"",ROUND((I225-B225)*24,1))</f>
        <v/>
      </c>
      <c r="K225" s="27"/>
      <c r="L225" s="27"/>
      <c r="M225" s="27"/>
      <c r="N225" s="35"/>
      <c r="O225" s="36" t="str">
        <f aca="false">IF(OR(N225="",B225=""),"",N225-B225)</f>
        <v/>
      </c>
      <c r="P225" s="24" t="str">
        <f aca="false">IF(J225="","",IF(AND(C225="IPD",J225&lt;=24),"Yes",IF(AND(C225&lt;&gt;"IPD",J225&lt;=48),"Yes","No")))</f>
        <v/>
      </c>
      <c r="Q225" s="24" t="str">
        <f aca="false">IF(B225="","",TEXT(B225,"yyyy-mm"))</f>
        <v/>
      </c>
      <c r="R225" s="34" t="str">
        <f aca="false">IF(AND(Q225='Monthly Summary'!$C$4,J225&lt;&gt;""),J225,"")</f>
        <v/>
      </c>
      <c r="S225" s="24" t="str">
        <f aca="false">IF(A225="","",IFERROR(MATCH(A225,Responses!$A$2:$A$1001,0),""))</f>
        <v/>
      </c>
    </row>
    <row r="226" customFormat="false" ht="15" hidden="false" customHeight="false" outlineLevel="0" collapsed="false">
      <c r="A226" s="27"/>
      <c r="B226" s="32" t="str">
        <f aca="false">IF($S226="","",INDEX(Responses!$B$2:$B$1001,$S226))</f>
        <v/>
      </c>
      <c r="C226" s="24" t="str">
        <f aca="false">IF($S226="","",INDEX(Responses!$E$2:$E$1001,$S226)&amp;"")</f>
        <v/>
      </c>
      <c r="D226" s="24" t="str">
        <f aca="false">IF($S226="","",INDEX(Responses!$G$2:$G$1001,$S226)&amp;"")</f>
        <v/>
      </c>
      <c r="E226" s="24" t="str">
        <f aca="false">IF($S226="","",INDEX(Responses!$J$2:$J$1001,$S226))</f>
        <v/>
      </c>
      <c r="F226" s="24" t="str">
        <f aca="false">IF($S226="","",MID(IF(AND(INDEX(Responses!$M$2:$M$1001,$S226)&lt;&gt;"",INDEX(Responses!$M$2:$M$1001,$S226)&lt;=2),", Booking/Admission","")&amp;IF(AND(INDEX(Responses!$N$2:$N$1001,$S226)&lt;&gt;"",INDEX(Responses!$N$2:$N$1001,$S226)&lt;=2),", Waiting time","")&amp;IF(AND(INDEX(Responses!$O$2:$O$1001,$S226)&lt;&gt;"",INDEX(Responses!$O$2:$O$1001,$S226)&lt;=2),", Doctor communication","")&amp;IF(AND(INDEX(Responses!$P$2:$P$1001,$S226)&lt;&gt;"",INDEX(Responses!$P$2:$P$1001,$S226)&lt;=2),", Time to ask questions","")&amp;IF(AND(INDEX(Responses!$Q$2:$Q$1001,$S226)&lt;&gt;"",INDEX(Responses!$Q$2:$Q$1001,$S226)&lt;=2),", Front desk and billing staff","")&amp;IF(AND(INDEX(Responses!$R$2:$R$1001,$S226)&lt;&gt;"",INDEX(Responses!$R$2:$R$1001,$S226)&lt;=2),", Billing clarity","")&amp;IF(AND(INDEX(Responses!$S$2:$S$1001,$S226)&lt;&gt;"",INDEX(Responses!$S$2:$S$1001,$S226)&lt;=2),", Cleanliness","")&amp;IF(AND(INDEX(Responses!$T$2:$T$1001,$S226)&lt;&gt;"",INDEX(Responses!$T$2:$T$1001,$S226)&lt;=2),", Nursing responsiveness","")&amp;IF(AND(INDEX(Responses!$U$2:$U$1001,$S226)&lt;&gt;"",INDEX(Responses!$U$2:$U$1001,$S226)&lt;=2),", Nursing courtesy","")&amp;IF(AND(INDEX(Responses!$V$2:$V$1001,$S226)&lt;&gt;"",INDEX(Responses!$V$2:$V$1001,$S226)&lt;=2),", Food","")&amp;IF(AND(INDEX(Responses!$W$2:$W$1001,$S226)&lt;&gt;"",INDEX(Responses!$W$2:$W$1001,$S226)&lt;=2),", Insurance/TPA","")&amp;IF(AND(INDEX(Responses!$X$2:$X$1001,$S226)&lt;&gt;"",INDEX(Responses!$X$2:$X$1001,$S226)&lt;=2),", Discharge process","")&amp;IF(AND(INDEX(Responses!$Y$2:$Y$1001,$S226)&lt;&gt;"",INDEX(Responses!$Y$2:$Y$1001,$S226)&lt;=2),", Discharge instructions",""),3,500))</f>
        <v/>
      </c>
      <c r="G226" s="24" t="str">
        <f aca="false">IF($S226="","",INDEX(Responses!$L$2:$L$1001,$S226)&amp;"")</f>
        <v/>
      </c>
      <c r="H226" s="27"/>
      <c r="I226" s="33"/>
      <c r="J226" s="34" t="str">
        <f aca="false">IF(OR(I226="",B226=""),"",ROUND((I226-B226)*24,1))</f>
        <v/>
      </c>
      <c r="K226" s="27"/>
      <c r="L226" s="27"/>
      <c r="M226" s="27"/>
      <c r="N226" s="35"/>
      <c r="O226" s="36" t="str">
        <f aca="false">IF(OR(N226="",B226=""),"",N226-B226)</f>
        <v/>
      </c>
      <c r="P226" s="24" t="str">
        <f aca="false">IF(J226="","",IF(AND(C226="IPD",J226&lt;=24),"Yes",IF(AND(C226&lt;&gt;"IPD",J226&lt;=48),"Yes","No")))</f>
        <v/>
      </c>
      <c r="Q226" s="24" t="str">
        <f aca="false">IF(B226="","",TEXT(B226,"yyyy-mm"))</f>
        <v/>
      </c>
      <c r="R226" s="34" t="str">
        <f aca="false">IF(AND(Q226='Monthly Summary'!$C$4,J226&lt;&gt;""),J226,"")</f>
        <v/>
      </c>
      <c r="S226" s="24" t="str">
        <f aca="false">IF(A226="","",IFERROR(MATCH(A226,Responses!$A$2:$A$1001,0),""))</f>
        <v/>
      </c>
    </row>
    <row r="227" customFormat="false" ht="15" hidden="false" customHeight="false" outlineLevel="0" collapsed="false">
      <c r="A227" s="27"/>
      <c r="B227" s="32" t="str">
        <f aca="false">IF($S227="","",INDEX(Responses!$B$2:$B$1001,$S227))</f>
        <v/>
      </c>
      <c r="C227" s="24" t="str">
        <f aca="false">IF($S227="","",INDEX(Responses!$E$2:$E$1001,$S227)&amp;"")</f>
        <v/>
      </c>
      <c r="D227" s="24" t="str">
        <f aca="false">IF($S227="","",INDEX(Responses!$G$2:$G$1001,$S227)&amp;"")</f>
        <v/>
      </c>
      <c r="E227" s="24" t="str">
        <f aca="false">IF($S227="","",INDEX(Responses!$J$2:$J$1001,$S227))</f>
        <v/>
      </c>
      <c r="F227" s="24" t="str">
        <f aca="false">IF($S227="","",MID(IF(AND(INDEX(Responses!$M$2:$M$1001,$S227)&lt;&gt;"",INDEX(Responses!$M$2:$M$1001,$S227)&lt;=2),", Booking/Admission","")&amp;IF(AND(INDEX(Responses!$N$2:$N$1001,$S227)&lt;&gt;"",INDEX(Responses!$N$2:$N$1001,$S227)&lt;=2),", Waiting time","")&amp;IF(AND(INDEX(Responses!$O$2:$O$1001,$S227)&lt;&gt;"",INDEX(Responses!$O$2:$O$1001,$S227)&lt;=2),", Doctor communication","")&amp;IF(AND(INDEX(Responses!$P$2:$P$1001,$S227)&lt;&gt;"",INDEX(Responses!$P$2:$P$1001,$S227)&lt;=2),", Time to ask questions","")&amp;IF(AND(INDEX(Responses!$Q$2:$Q$1001,$S227)&lt;&gt;"",INDEX(Responses!$Q$2:$Q$1001,$S227)&lt;=2),", Front desk and billing staff","")&amp;IF(AND(INDEX(Responses!$R$2:$R$1001,$S227)&lt;&gt;"",INDEX(Responses!$R$2:$R$1001,$S227)&lt;=2),", Billing clarity","")&amp;IF(AND(INDEX(Responses!$S$2:$S$1001,$S227)&lt;&gt;"",INDEX(Responses!$S$2:$S$1001,$S227)&lt;=2),", Cleanliness","")&amp;IF(AND(INDEX(Responses!$T$2:$T$1001,$S227)&lt;&gt;"",INDEX(Responses!$T$2:$T$1001,$S227)&lt;=2),", Nursing responsiveness","")&amp;IF(AND(INDEX(Responses!$U$2:$U$1001,$S227)&lt;&gt;"",INDEX(Responses!$U$2:$U$1001,$S227)&lt;=2),", Nursing courtesy","")&amp;IF(AND(INDEX(Responses!$V$2:$V$1001,$S227)&lt;&gt;"",INDEX(Responses!$V$2:$V$1001,$S227)&lt;=2),", Food","")&amp;IF(AND(INDEX(Responses!$W$2:$W$1001,$S227)&lt;&gt;"",INDEX(Responses!$W$2:$W$1001,$S227)&lt;=2),", Insurance/TPA","")&amp;IF(AND(INDEX(Responses!$X$2:$X$1001,$S227)&lt;&gt;"",INDEX(Responses!$X$2:$X$1001,$S227)&lt;=2),", Discharge process","")&amp;IF(AND(INDEX(Responses!$Y$2:$Y$1001,$S227)&lt;&gt;"",INDEX(Responses!$Y$2:$Y$1001,$S227)&lt;=2),", Discharge instructions",""),3,500))</f>
        <v/>
      </c>
      <c r="G227" s="24" t="str">
        <f aca="false">IF($S227="","",INDEX(Responses!$L$2:$L$1001,$S227)&amp;"")</f>
        <v/>
      </c>
      <c r="H227" s="27"/>
      <c r="I227" s="33"/>
      <c r="J227" s="34" t="str">
        <f aca="false">IF(OR(I227="",B227=""),"",ROUND((I227-B227)*24,1))</f>
        <v/>
      </c>
      <c r="K227" s="27"/>
      <c r="L227" s="27"/>
      <c r="M227" s="27"/>
      <c r="N227" s="35"/>
      <c r="O227" s="36" t="str">
        <f aca="false">IF(OR(N227="",B227=""),"",N227-B227)</f>
        <v/>
      </c>
      <c r="P227" s="24" t="str">
        <f aca="false">IF(J227="","",IF(AND(C227="IPD",J227&lt;=24),"Yes",IF(AND(C227&lt;&gt;"IPD",J227&lt;=48),"Yes","No")))</f>
        <v/>
      </c>
      <c r="Q227" s="24" t="str">
        <f aca="false">IF(B227="","",TEXT(B227,"yyyy-mm"))</f>
        <v/>
      </c>
      <c r="R227" s="34" t="str">
        <f aca="false">IF(AND(Q227='Monthly Summary'!$C$4,J227&lt;&gt;""),J227,"")</f>
        <v/>
      </c>
      <c r="S227" s="24" t="str">
        <f aca="false">IF(A227="","",IFERROR(MATCH(A227,Responses!$A$2:$A$1001,0),""))</f>
        <v/>
      </c>
    </row>
    <row r="228" customFormat="false" ht="15" hidden="false" customHeight="false" outlineLevel="0" collapsed="false">
      <c r="A228" s="27"/>
      <c r="B228" s="32" t="str">
        <f aca="false">IF($S228="","",INDEX(Responses!$B$2:$B$1001,$S228))</f>
        <v/>
      </c>
      <c r="C228" s="24" t="str">
        <f aca="false">IF($S228="","",INDEX(Responses!$E$2:$E$1001,$S228)&amp;"")</f>
        <v/>
      </c>
      <c r="D228" s="24" t="str">
        <f aca="false">IF($S228="","",INDEX(Responses!$G$2:$G$1001,$S228)&amp;"")</f>
        <v/>
      </c>
      <c r="E228" s="24" t="str">
        <f aca="false">IF($S228="","",INDEX(Responses!$J$2:$J$1001,$S228))</f>
        <v/>
      </c>
      <c r="F228" s="24" t="str">
        <f aca="false">IF($S228="","",MID(IF(AND(INDEX(Responses!$M$2:$M$1001,$S228)&lt;&gt;"",INDEX(Responses!$M$2:$M$1001,$S228)&lt;=2),", Booking/Admission","")&amp;IF(AND(INDEX(Responses!$N$2:$N$1001,$S228)&lt;&gt;"",INDEX(Responses!$N$2:$N$1001,$S228)&lt;=2),", Waiting time","")&amp;IF(AND(INDEX(Responses!$O$2:$O$1001,$S228)&lt;&gt;"",INDEX(Responses!$O$2:$O$1001,$S228)&lt;=2),", Doctor communication","")&amp;IF(AND(INDEX(Responses!$P$2:$P$1001,$S228)&lt;&gt;"",INDEX(Responses!$P$2:$P$1001,$S228)&lt;=2),", Time to ask questions","")&amp;IF(AND(INDEX(Responses!$Q$2:$Q$1001,$S228)&lt;&gt;"",INDEX(Responses!$Q$2:$Q$1001,$S228)&lt;=2),", Front desk and billing staff","")&amp;IF(AND(INDEX(Responses!$R$2:$R$1001,$S228)&lt;&gt;"",INDEX(Responses!$R$2:$R$1001,$S228)&lt;=2),", Billing clarity","")&amp;IF(AND(INDEX(Responses!$S$2:$S$1001,$S228)&lt;&gt;"",INDEX(Responses!$S$2:$S$1001,$S228)&lt;=2),", Cleanliness","")&amp;IF(AND(INDEX(Responses!$T$2:$T$1001,$S228)&lt;&gt;"",INDEX(Responses!$T$2:$T$1001,$S228)&lt;=2),", Nursing responsiveness","")&amp;IF(AND(INDEX(Responses!$U$2:$U$1001,$S228)&lt;&gt;"",INDEX(Responses!$U$2:$U$1001,$S228)&lt;=2),", Nursing courtesy","")&amp;IF(AND(INDEX(Responses!$V$2:$V$1001,$S228)&lt;&gt;"",INDEX(Responses!$V$2:$V$1001,$S228)&lt;=2),", Food","")&amp;IF(AND(INDEX(Responses!$W$2:$W$1001,$S228)&lt;&gt;"",INDEX(Responses!$W$2:$W$1001,$S228)&lt;=2),", Insurance/TPA","")&amp;IF(AND(INDEX(Responses!$X$2:$X$1001,$S228)&lt;&gt;"",INDEX(Responses!$X$2:$X$1001,$S228)&lt;=2),", Discharge process","")&amp;IF(AND(INDEX(Responses!$Y$2:$Y$1001,$S228)&lt;&gt;"",INDEX(Responses!$Y$2:$Y$1001,$S228)&lt;=2),", Discharge instructions",""),3,500))</f>
        <v/>
      </c>
      <c r="G228" s="24" t="str">
        <f aca="false">IF($S228="","",INDEX(Responses!$L$2:$L$1001,$S228)&amp;"")</f>
        <v/>
      </c>
      <c r="H228" s="27"/>
      <c r="I228" s="33"/>
      <c r="J228" s="34" t="str">
        <f aca="false">IF(OR(I228="",B228=""),"",ROUND((I228-B228)*24,1))</f>
        <v/>
      </c>
      <c r="K228" s="27"/>
      <c r="L228" s="27"/>
      <c r="M228" s="27"/>
      <c r="N228" s="35"/>
      <c r="O228" s="36" t="str">
        <f aca="false">IF(OR(N228="",B228=""),"",N228-B228)</f>
        <v/>
      </c>
      <c r="P228" s="24" t="str">
        <f aca="false">IF(J228="","",IF(AND(C228="IPD",J228&lt;=24),"Yes",IF(AND(C228&lt;&gt;"IPD",J228&lt;=48),"Yes","No")))</f>
        <v/>
      </c>
      <c r="Q228" s="24" t="str">
        <f aca="false">IF(B228="","",TEXT(B228,"yyyy-mm"))</f>
        <v/>
      </c>
      <c r="R228" s="34" t="str">
        <f aca="false">IF(AND(Q228='Monthly Summary'!$C$4,J228&lt;&gt;""),J228,"")</f>
        <v/>
      </c>
      <c r="S228" s="24" t="str">
        <f aca="false">IF(A228="","",IFERROR(MATCH(A228,Responses!$A$2:$A$1001,0),""))</f>
        <v/>
      </c>
    </row>
    <row r="229" customFormat="false" ht="15" hidden="false" customHeight="false" outlineLevel="0" collapsed="false">
      <c r="A229" s="27"/>
      <c r="B229" s="32" t="str">
        <f aca="false">IF($S229="","",INDEX(Responses!$B$2:$B$1001,$S229))</f>
        <v/>
      </c>
      <c r="C229" s="24" t="str">
        <f aca="false">IF($S229="","",INDEX(Responses!$E$2:$E$1001,$S229)&amp;"")</f>
        <v/>
      </c>
      <c r="D229" s="24" t="str">
        <f aca="false">IF($S229="","",INDEX(Responses!$G$2:$G$1001,$S229)&amp;"")</f>
        <v/>
      </c>
      <c r="E229" s="24" t="str">
        <f aca="false">IF($S229="","",INDEX(Responses!$J$2:$J$1001,$S229))</f>
        <v/>
      </c>
      <c r="F229" s="24" t="str">
        <f aca="false">IF($S229="","",MID(IF(AND(INDEX(Responses!$M$2:$M$1001,$S229)&lt;&gt;"",INDEX(Responses!$M$2:$M$1001,$S229)&lt;=2),", Booking/Admission","")&amp;IF(AND(INDEX(Responses!$N$2:$N$1001,$S229)&lt;&gt;"",INDEX(Responses!$N$2:$N$1001,$S229)&lt;=2),", Waiting time","")&amp;IF(AND(INDEX(Responses!$O$2:$O$1001,$S229)&lt;&gt;"",INDEX(Responses!$O$2:$O$1001,$S229)&lt;=2),", Doctor communication","")&amp;IF(AND(INDEX(Responses!$P$2:$P$1001,$S229)&lt;&gt;"",INDEX(Responses!$P$2:$P$1001,$S229)&lt;=2),", Time to ask questions","")&amp;IF(AND(INDEX(Responses!$Q$2:$Q$1001,$S229)&lt;&gt;"",INDEX(Responses!$Q$2:$Q$1001,$S229)&lt;=2),", Front desk and billing staff","")&amp;IF(AND(INDEX(Responses!$R$2:$R$1001,$S229)&lt;&gt;"",INDEX(Responses!$R$2:$R$1001,$S229)&lt;=2),", Billing clarity","")&amp;IF(AND(INDEX(Responses!$S$2:$S$1001,$S229)&lt;&gt;"",INDEX(Responses!$S$2:$S$1001,$S229)&lt;=2),", Cleanliness","")&amp;IF(AND(INDEX(Responses!$T$2:$T$1001,$S229)&lt;&gt;"",INDEX(Responses!$T$2:$T$1001,$S229)&lt;=2),", Nursing responsiveness","")&amp;IF(AND(INDEX(Responses!$U$2:$U$1001,$S229)&lt;&gt;"",INDEX(Responses!$U$2:$U$1001,$S229)&lt;=2),", Nursing courtesy","")&amp;IF(AND(INDEX(Responses!$V$2:$V$1001,$S229)&lt;&gt;"",INDEX(Responses!$V$2:$V$1001,$S229)&lt;=2),", Food","")&amp;IF(AND(INDEX(Responses!$W$2:$W$1001,$S229)&lt;&gt;"",INDEX(Responses!$W$2:$W$1001,$S229)&lt;=2),", Insurance/TPA","")&amp;IF(AND(INDEX(Responses!$X$2:$X$1001,$S229)&lt;&gt;"",INDEX(Responses!$X$2:$X$1001,$S229)&lt;=2),", Discharge process","")&amp;IF(AND(INDEX(Responses!$Y$2:$Y$1001,$S229)&lt;&gt;"",INDEX(Responses!$Y$2:$Y$1001,$S229)&lt;=2),", Discharge instructions",""),3,500))</f>
        <v/>
      </c>
      <c r="G229" s="24" t="str">
        <f aca="false">IF($S229="","",INDEX(Responses!$L$2:$L$1001,$S229)&amp;"")</f>
        <v/>
      </c>
      <c r="H229" s="27"/>
      <c r="I229" s="33"/>
      <c r="J229" s="34" t="str">
        <f aca="false">IF(OR(I229="",B229=""),"",ROUND((I229-B229)*24,1))</f>
        <v/>
      </c>
      <c r="K229" s="27"/>
      <c r="L229" s="27"/>
      <c r="M229" s="27"/>
      <c r="N229" s="35"/>
      <c r="O229" s="36" t="str">
        <f aca="false">IF(OR(N229="",B229=""),"",N229-B229)</f>
        <v/>
      </c>
      <c r="P229" s="24" t="str">
        <f aca="false">IF(J229="","",IF(AND(C229="IPD",J229&lt;=24),"Yes",IF(AND(C229&lt;&gt;"IPD",J229&lt;=48),"Yes","No")))</f>
        <v/>
      </c>
      <c r="Q229" s="24" t="str">
        <f aca="false">IF(B229="","",TEXT(B229,"yyyy-mm"))</f>
        <v/>
      </c>
      <c r="R229" s="34" t="str">
        <f aca="false">IF(AND(Q229='Monthly Summary'!$C$4,J229&lt;&gt;""),J229,"")</f>
        <v/>
      </c>
      <c r="S229" s="24" t="str">
        <f aca="false">IF(A229="","",IFERROR(MATCH(A229,Responses!$A$2:$A$1001,0),""))</f>
        <v/>
      </c>
    </row>
    <row r="230" customFormat="false" ht="15" hidden="false" customHeight="false" outlineLevel="0" collapsed="false">
      <c r="A230" s="27"/>
      <c r="B230" s="32" t="str">
        <f aca="false">IF($S230="","",INDEX(Responses!$B$2:$B$1001,$S230))</f>
        <v/>
      </c>
      <c r="C230" s="24" t="str">
        <f aca="false">IF($S230="","",INDEX(Responses!$E$2:$E$1001,$S230)&amp;"")</f>
        <v/>
      </c>
      <c r="D230" s="24" t="str">
        <f aca="false">IF($S230="","",INDEX(Responses!$G$2:$G$1001,$S230)&amp;"")</f>
        <v/>
      </c>
      <c r="E230" s="24" t="str">
        <f aca="false">IF($S230="","",INDEX(Responses!$J$2:$J$1001,$S230))</f>
        <v/>
      </c>
      <c r="F230" s="24" t="str">
        <f aca="false">IF($S230="","",MID(IF(AND(INDEX(Responses!$M$2:$M$1001,$S230)&lt;&gt;"",INDEX(Responses!$M$2:$M$1001,$S230)&lt;=2),", Booking/Admission","")&amp;IF(AND(INDEX(Responses!$N$2:$N$1001,$S230)&lt;&gt;"",INDEX(Responses!$N$2:$N$1001,$S230)&lt;=2),", Waiting time","")&amp;IF(AND(INDEX(Responses!$O$2:$O$1001,$S230)&lt;&gt;"",INDEX(Responses!$O$2:$O$1001,$S230)&lt;=2),", Doctor communication","")&amp;IF(AND(INDEX(Responses!$P$2:$P$1001,$S230)&lt;&gt;"",INDEX(Responses!$P$2:$P$1001,$S230)&lt;=2),", Time to ask questions","")&amp;IF(AND(INDEX(Responses!$Q$2:$Q$1001,$S230)&lt;&gt;"",INDEX(Responses!$Q$2:$Q$1001,$S230)&lt;=2),", Front desk and billing staff","")&amp;IF(AND(INDEX(Responses!$R$2:$R$1001,$S230)&lt;&gt;"",INDEX(Responses!$R$2:$R$1001,$S230)&lt;=2),", Billing clarity","")&amp;IF(AND(INDEX(Responses!$S$2:$S$1001,$S230)&lt;&gt;"",INDEX(Responses!$S$2:$S$1001,$S230)&lt;=2),", Cleanliness","")&amp;IF(AND(INDEX(Responses!$T$2:$T$1001,$S230)&lt;&gt;"",INDEX(Responses!$T$2:$T$1001,$S230)&lt;=2),", Nursing responsiveness","")&amp;IF(AND(INDEX(Responses!$U$2:$U$1001,$S230)&lt;&gt;"",INDEX(Responses!$U$2:$U$1001,$S230)&lt;=2),", Nursing courtesy","")&amp;IF(AND(INDEX(Responses!$V$2:$V$1001,$S230)&lt;&gt;"",INDEX(Responses!$V$2:$V$1001,$S230)&lt;=2),", Food","")&amp;IF(AND(INDEX(Responses!$W$2:$W$1001,$S230)&lt;&gt;"",INDEX(Responses!$W$2:$W$1001,$S230)&lt;=2),", Insurance/TPA","")&amp;IF(AND(INDEX(Responses!$X$2:$X$1001,$S230)&lt;&gt;"",INDEX(Responses!$X$2:$X$1001,$S230)&lt;=2),", Discharge process","")&amp;IF(AND(INDEX(Responses!$Y$2:$Y$1001,$S230)&lt;&gt;"",INDEX(Responses!$Y$2:$Y$1001,$S230)&lt;=2),", Discharge instructions",""),3,500))</f>
        <v/>
      </c>
      <c r="G230" s="24" t="str">
        <f aca="false">IF($S230="","",INDEX(Responses!$L$2:$L$1001,$S230)&amp;"")</f>
        <v/>
      </c>
      <c r="H230" s="27"/>
      <c r="I230" s="33"/>
      <c r="J230" s="34" t="str">
        <f aca="false">IF(OR(I230="",B230=""),"",ROUND((I230-B230)*24,1))</f>
        <v/>
      </c>
      <c r="K230" s="27"/>
      <c r="L230" s="27"/>
      <c r="M230" s="27"/>
      <c r="N230" s="35"/>
      <c r="O230" s="36" t="str">
        <f aca="false">IF(OR(N230="",B230=""),"",N230-B230)</f>
        <v/>
      </c>
      <c r="P230" s="24" t="str">
        <f aca="false">IF(J230="","",IF(AND(C230="IPD",J230&lt;=24),"Yes",IF(AND(C230&lt;&gt;"IPD",J230&lt;=48),"Yes","No")))</f>
        <v/>
      </c>
      <c r="Q230" s="24" t="str">
        <f aca="false">IF(B230="","",TEXT(B230,"yyyy-mm"))</f>
        <v/>
      </c>
      <c r="R230" s="34" t="str">
        <f aca="false">IF(AND(Q230='Monthly Summary'!$C$4,J230&lt;&gt;""),J230,"")</f>
        <v/>
      </c>
      <c r="S230" s="24" t="str">
        <f aca="false">IF(A230="","",IFERROR(MATCH(A230,Responses!$A$2:$A$1001,0),""))</f>
        <v/>
      </c>
    </row>
    <row r="231" customFormat="false" ht="15" hidden="false" customHeight="false" outlineLevel="0" collapsed="false">
      <c r="A231" s="27"/>
      <c r="B231" s="32" t="str">
        <f aca="false">IF($S231="","",INDEX(Responses!$B$2:$B$1001,$S231))</f>
        <v/>
      </c>
      <c r="C231" s="24" t="str">
        <f aca="false">IF($S231="","",INDEX(Responses!$E$2:$E$1001,$S231)&amp;"")</f>
        <v/>
      </c>
      <c r="D231" s="24" t="str">
        <f aca="false">IF($S231="","",INDEX(Responses!$G$2:$G$1001,$S231)&amp;"")</f>
        <v/>
      </c>
      <c r="E231" s="24" t="str">
        <f aca="false">IF($S231="","",INDEX(Responses!$J$2:$J$1001,$S231))</f>
        <v/>
      </c>
      <c r="F231" s="24" t="str">
        <f aca="false">IF($S231="","",MID(IF(AND(INDEX(Responses!$M$2:$M$1001,$S231)&lt;&gt;"",INDEX(Responses!$M$2:$M$1001,$S231)&lt;=2),", Booking/Admission","")&amp;IF(AND(INDEX(Responses!$N$2:$N$1001,$S231)&lt;&gt;"",INDEX(Responses!$N$2:$N$1001,$S231)&lt;=2),", Waiting time","")&amp;IF(AND(INDEX(Responses!$O$2:$O$1001,$S231)&lt;&gt;"",INDEX(Responses!$O$2:$O$1001,$S231)&lt;=2),", Doctor communication","")&amp;IF(AND(INDEX(Responses!$P$2:$P$1001,$S231)&lt;&gt;"",INDEX(Responses!$P$2:$P$1001,$S231)&lt;=2),", Time to ask questions","")&amp;IF(AND(INDEX(Responses!$Q$2:$Q$1001,$S231)&lt;&gt;"",INDEX(Responses!$Q$2:$Q$1001,$S231)&lt;=2),", Front desk and billing staff","")&amp;IF(AND(INDEX(Responses!$R$2:$R$1001,$S231)&lt;&gt;"",INDEX(Responses!$R$2:$R$1001,$S231)&lt;=2),", Billing clarity","")&amp;IF(AND(INDEX(Responses!$S$2:$S$1001,$S231)&lt;&gt;"",INDEX(Responses!$S$2:$S$1001,$S231)&lt;=2),", Cleanliness","")&amp;IF(AND(INDEX(Responses!$T$2:$T$1001,$S231)&lt;&gt;"",INDEX(Responses!$T$2:$T$1001,$S231)&lt;=2),", Nursing responsiveness","")&amp;IF(AND(INDEX(Responses!$U$2:$U$1001,$S231)&lt;&gt;"",INDEX(Responses!$U$2:$U$1001,$S231)&lt;=2),", Nursing courtesy","")&amp;IF(AND(INDEX(Responses!$V$2:$V$1001,$S231)&lt;&gt;"",INDEX(Responses!$V$2:$V$1001,$S231)&lt;=2),", Food","")&amp;IF(AND(INDEX(Responses!$W$2:$W$1001,$S231)&lt;&gt;"",INDEX(Responses!$W$2:$W$1001,$S231)&lt;=2),", Insurance/TPA","")&amp;IF(AND(INDEX(Responses!$X$2:$X$1001,$S231)&lt;&gt;"",INDEX(Responses!$X$2:$X$1001,$S231)&lt;=2),", Discharge process","")&amp;IF(AND(INDEX(Responses!$Y$2:$Y$1001,$S231)&lt;&gt;"",INDEX(Responses!$Y$2:$Y$1001,$S231)&lt;=2),", Discharge instructions",""),3,500))</f>
        <v/>
      </c>
      <c r="G231" s="24" t="str">
        <f aca="false">IF($S231="","",INDEX(Responses!$L$2:$L$1001,$S231)&amp;"")</f>
        <v/>
      </c>
      <c r="H231" s="27"/>
      <c r="I231" s="33"/>
      <c r="J231" s="34" t="str">
        <f aca="false">IF(OR(I231="",B231=""),"",ROUND((I231-B231)*24,1))</f>
        <v/>
      </c>
      <c r="K231" s="27"/>
      <c r="L231" s="27"/>
      <c r="M231" s="27"/>
      <c r="N231" s="35"/>
      <c r="O231" s="36" t="str">
        <f aca="false">IF(OR(N231="",B231=""),"",N231-B231)</f>
        <v/>
      </c>
      <c r="P231" s="24" t="str">
        <f aca="false">IF(J231="","",IF(AND(C231="IPD",J231&lt;=24),"Yes",IF(AND(C231&lt;&gt;"IPD",J231&lt;=48),"Yes","No")))</f>
        <v/>
      </c>
      <c r="Q231" s="24" t="str">
        <f aca="false">IF(B231="","",TEXT(B231,"yyyy-mm"))</f>
        <v/>
      </c>
      <c r="R231" s="34" t="str">
        <f aca="false">IF(AND(Q231='Monthly Summary'!$C$4,J231&lt;&gt;""),J231,"")</f>
        <v/>
      </c>
      <c r="S231" s="24" t="str">
        <f aca="false">IF(A231="","",IFERROR(MATCH(A231,Responses!$A$2:$A$1001,0),""))</f>
        <v/>
      </c>
    </row>
    <row r="232" customFormat="false" ht="15" hidden="false" customHeight="false" outlineLevel="0" collapsed="false">
      <c r="A232" s="27"/>
      <c r="B232" s="32" t="str">
        <f aca="false">IF($S232="","",INDEX(Responses!$B$2:$B$1001,$S232))</f>
        <v/>
      </c>
      <c r="C232" s="24" t="str">
        <f aca="false">IF($S232="","",INDEX(Responses!$E$2:$E$1001,$S232)&amp;"")</f>
        <v/>
      </c>
      <c r="D232" s="24" t="str">
        <f aca="false">IF($S232="","",INDEX(Responses!$G$2:$G$1001,$S232)&amp;"")</f>
        <v/>
      </c>
      <c r="E232" s="24" t="str">
        <f aca="false">IF($S232="","",INDEX(Responses!$J$2:$J$1001,$S232))</f>
        <v/>
      </c>
      <c r="F232" s="24" t="str">
        <f aca="false">IF($S232="","",MID(IF(AND(INDEX(Responses!$M$2:$M$1001,$S232)&lt;&gt;"",INDEX(Responses!$M$2:$M$1001,$S232)&lt;=2),", Booking/Admission","")&amp;IF(AND(INDEX(Responses!$N$2:$N$1001,$S232)&lt;&gt;"",INDEX(Responses!$N$2:$N$1001,$S232)&lt;=2),", Waiting time","")&amp;IF(AND(INDEX(Responses!$O$2:$O$1001,$S232)&lt;&gt;"",INDEX(Responses!$O$2:$O$1001,$S232)&lt;=2),", Doctor communication","")&amp;IF(AND(INDEX(Responses!$P$2:$P$1001,$S232)&lt;&gt;"",INDEX(Responses!$P$2:$P$1001,$S232)&lt;=2),", Time to ask questions","")&amp;IF(AND(INDEX(Responses!$Q$2:$Q$1001,$S232)&lt;&gt;"",INDEX(Responses!$Q$2:$Q$1001,$S232)&lt;=2),", Front desk and billing staff","")&amp;IF(AND(INDEX(Responses!$R$2:$R$1001,$S232)&lt;&gt;"",INDEX(Responses!$R$2:$R$1001,$S232)&lt;=2),", Billing clarity","")&amp;IF(AND(INDEX(Responses!$S$2:$S$1001,$S232)&lt;&gt;"",INDEX(Responses!$S$2:$S$1001,$S232)&lt;=2),", Cleanliness","")&amp;IF(AND(INDEX(Responses!$T$2:$T$1001,$S232)&lt;&gt;"",INDEX(Responses!$T$2:$T$1001,$S232)&lt;=2),", Nursing responsiveness","")&amp;IF(AND(INDEX(Responses!$U$2:$U$1001,$S232)&lt;&gt;"",INDEX(Responses!$U$2:$U$1001,$S232)&lt;=2),", Nursing courtesy","")&amp;IF(AND(INDEX(Responses!$V$2:$V$1001,$S232)&lt;&gt;"",INDEX(Responses!$V$2:$V$1001,$S232)&lt;=2),", Food","")&amp;IF(AND(INDEX(Responses!$W$2:$W$1001,$S232)&lt;&gt;"",INDEX(Responses!$W$2:$W$1001,$S232)&lt;=2),", Insurance/TPA","")&amp;IF(AND(INDEX(Responses!$X$2:$X$1001,$S232)&lt;&gt;"",INDEX(Responses!$X$2:$X$1001,$S232)&lt;=2),", Discharge process","")&amp;IF(AND(INDEX(Responses!$Y$2:$Y$1001,$S232)&lt;&gt;"",INDEX(Responses!$Y$2:$Y$1001,$S232)&lt;=2),", Discharge instructions",""),3,500))</f>
        <v/>
      </c>
      <c r="G232" s="24" t="str">
        <f aca="false">IF($S232="","",INDEX(Responses!$L$2:$L$1001,$S232)&amp;"")</f>
        <v/>
      </c>
      <c r="H232" s="27"/>
      <c r="I232" s="33"/>
      <c r="J232" s="34" t="str">
        <f aca="false">IF(OR(I232="",B232=""),"",ROUND((I232-B232)*24,1))</f>
        <v/>
      </c>
      <c r="K232" s="27"/>
      <c r="L232" s="27"/>
      <c r="M232" s="27"/>
      <c r="N232" s="35"/>
      <c r="O232" s="36" t="str">
        <f aca="false">IF(OR(N232="",B232=""),"",N232-B232)</f>
        <v/>
      </c>
      <c r="P232" s="24" t="str">
        <f aca="false">IF(J232="","",IF(AND(C232="IPD",J232&lt;=24),"Yes",IF(AND(C232&lt;&gt;"IPD",J232&lt;=48),"Yes","No")))</f>
        <v/>
      </c>
      <c r="Q232" s="24" t="str">
        <f aca="false">IF(B232="","",TEXT(B232,"yyyy-mm"))</f>
        <v/>
      </c>
      <c r="R232" s="34" t="str">
        <f aca="false">IF(AND(Q232='Monthly Summary'!$C$4,J232&lt;&gt;""),J232,"")</f>
        <v/>
      </c>
      <c r="S232" s="24" t="str">
        <f aca="false">IF(A232="","",IFERROR(MATCH(A232,Responses!$A$2:$A$1001,0),""))</f>
        <v/>
      </c>
    </row>
    <row r="233" customFormat="false" ht="15" hidden="false" customHeight="false" outlineLevel="0" collapsed="false">
      <c r="A233" s="27"/>
      <c r="B233" s="32" t="str">
        <f aca="false">IF($S233="","",INDEX(Responses!$B$2:$B$1001,$S233))</f>
        <v/>
      </c>
      <c r="C233" s="24" t="str">
        <f aca="false">IF($S233="","",INDEX(Responses!$E$2:$E$1001,$S233)&amp;"")</f>
        <v/>
      </c>
      <c r="D233" s="24" t="str">
        <f aca="false">IF($S233="","",INDEX(Responses!$G$2:$G$1001,$S233)&amp;"")</f>
        <v/>
      </c>
      <c r="E233" s="24" t="str">
        <f aca="false">IF($S233="","",INDEX(Responses!$J$2:$J$1001,$S233))</f>
        <v/>
      </c>
      <c r="F233" s="24" t="str">
        <f aca="false">IF($S233="","",MID(IF(AND(INDEX(Responses!$M$2:$M$1001,$S233)&lt;&gt;"",INDEX(Responses!$M$2:$M$1001,$S233)&lt;=2),", Booking/Admission","")&amp;IF(AND(INDEX(Responses!$N$2:$N$1001,$S233)&lt;&gt;"",INDEX(Responses!$N$2:$N$1001,$S233)&lt;=2),", Waiting time","")&amp;IF(AND(INDEX(Responses!$O$2:$O$1001,$S233)&lt;&gt;"",INDEX(Responses!$O$2:$O$1001,$S233)&lt;=2),", Doctor communication","")&amp;IF(AND(INDEX(Responses!$P$2:$P$1001,$S233)&lt;&gt;"",INDEX(Responses!$P$2:$P$1001,$S233)&lt;=2),", Time to ask questions","")&amp;IF(AND(INDEX(Responses!$Q$2:$Q$1001,$S233)&lt;&gt;"",INDEX(Responses!$Q$2:$Q$1001,$S233)&lt;=2),", Front desk and billing staff","")&amp;IF(AND(INDEX(Responses!$R$2:$R$1001,$S233)&lt;&gt;"",INDEX(Responses!$R$2:$R$1001,$S233)&lt;=2),", Billing clarity","")&amp;IF(AND(INDEX(Responses!$S$2:$S$1001,$S233)&lt;&gt;"",INDEX(Responses!$S$2:$S$1001,$S233)&lt;=2),", Cleanliness","")&amp;IF(AND(INDEX(Responses!$T$2:$T$1001,$S233)&lt;&gt;"",INDEX(Responses!$T$2:$T$1001,$S233)&lt;=2),", Nursing responsiveness","")&amp;IF(AND(INDEX(Responses!$U$2:$U$1001,$S233)&lt;&gt;"",INDEX(Responses!$U$2:$U$1001,$S233)&lt;=2),", Nursing courtesy","")&amp;IF(AND(INDEX(Responses!$V$2:$V$1001,$S233)&lt;&gt;"",INDEX(Responses!$V$2:$V$1001,$S233)&lt;=2),", Food","")&amp;IF(AND(INDEX(Responses!$W$2:$W$1001,$S233)&lt;&gt;"",INDEX(Responses!$W$2:$W$1001,$S233)&lt;=2),", Insurance/TPA","")&amp;IF(AND(INDEX(Responses!$X$2:$X$1001,$S233)&lt;&gt;"",INDEX(Responses!$X$2:$X$1001,$S233)&lt;=2),", Discharge process","")&amp;IF(AND(INDEX(Responses!$Y$2:$Y$1001,$S233)&lt;&gt;"",INDEX(Responses!$Y$2:$Y$1001,$S233)&lt;=2),", Discharge instructions",""),3,500))</f>
        <v/>
      </c>
      <c r="G233" s="24" t="str">
        <f aca="false">IF($S233="","",INDEX(Responses!$L$2:$L$1001,$S233)&amp;"")</f>
        <v/>
      </c>
      <c r="H233" s="27"/>
      <c r="I233" s="33"/>
      <c r="J233" s="34" t="str">
        <f aca="false">IF(OR(I233="",B233=""),"",ROUND((I233-B233)*24,1))</f>
        <v/>
      </c>
      <c r="K233" s="27"/>
      <c r="L233" s="27"/>
      <c r="M233" s="27"/>
      <c r="N233" s="35"/>
      <c r="O233" s="36" t="str">
        <f aca="false">IF(OR(N233="",B233=""),"",N233-B233)</f>
        <v/>
      </c>
      <c r="P233" s="24" t="str">
        <f aca="false">IF(J233="","",IF(AND(C233="IPD",J233&lt;=24),"Yes",IF(AND(C233&lt;&gt;"IPD",J233&lt;=48),"Yes","No")))</f>
        <v/>
      </c>
      <c r="Q233" s="24" t="str">
        <f aca="false">IF(B233="","",TEXT(B233,"yyyy-mm"))</f>
        <v/>
      </c>
      <c r="R233" s="34" t="str">
        <f aca="false">IF(AND(Q233='Monthly Summary'!$C$4,J233&lt;&gt;""),J233,"")</f>
        <v/>
      </c>
      <c r="S233" s="24" t="str">
        <f aca="false">IF(A233="","",IFERROR(MATCH(A233,Responses!$A$2:$A$1001,0),""))</f>
        <v/>
      </c>
    </row>
    <row r="234" customFormat="false" ht="15" hidden="false" customHeight="false" outlineLevel="0" collapsed="false">
      <c r="A234" s="27"/>
      <c r="B234" s="32" t="str">
        <f aca="false">IF($S234="","",INDEX(Responses!$B$2:$B$1001,$S234))</f>
        <v/>
      </c>
      <c r="C234" s="24" t="str">
        <f aca="false">IF($S234="","",INDEX(Responses!$E$2:$E$1001,$S234)&amp;"")</f>
        <v/>
      </c>
      <c r="D234" s="24" t="str">
        <f aca="false">IF($S234="","",INDEX(Responses!$G$2:$G$1001,$S234)&amp;"")</f>
        <v/>
      </c>
      <c r="E234" s="24" t="str">
        <f aca="false">IF($S234="","",INDEX(Responses!$J$2:$J$1001,$S234))</f>
        <v/>
      </c>
      <c r="F234" s="24" t="str">
        <f aca="false">IF($S234="","",MID(IF(AND(INDEX(Responses!$M$2:$M$1001,$S234)&lt;&gt;"",INDEX(Responses!$M$2:$M$1001,$S234)&lt;=2),", Booking/Admission","")&amp;IF(AND(INDEX(Responses!$N$2:$N$1001,$S234)&lt;&gt;"",INDEX(Responses!$N$2:$N$1001,$S234)&lt;=2),", Waiting time","")&amp;IF(AND(INDEX(Responses!$O$2:$O$1001,$S234)&lt;&gt;"",INDEX(Responses!$O$2:$O$1001,$S234)&lt;=2),", Doctor communication","")&amp;IF(AND(INDEX(Responses!$P$2:$P$1001,$S234)&lt;&gt;"",INDEX(Responses!$P$2:$P$1001,$S234)&lt;=2),", Time to ask questions","")&amp;IF(AND(INDEX(Responses!$Q$2:$Q$1001,$S234)&lt;&gt;"",INDEX(Responses!$Q$2:$Q$1001,$S234)&lt;=2),", Front desk and billing staff","")&amp;IF(AND(INDEX(Responses!$R$2:$R$1001,$S234)&lt;&gt;"",INDEX(Responses!$R$2:$R$1001,$S234)&lt;=2),", Billing clarity","")&amp;IF(AND(INDEX(Responses!$S$2:$S$1001,$S234)&lt;&gt;"",INDEX(Responses!$S$2:$S$1001,$S234)&lt;=2),", Cleanliness","")&amp;IF(AND(INDEX(Responses!$T$2:$T$1001,$S234)&lt;&gt;"",INDEX(Responses!$T$2:$T$1001,$S234)&lt;=2),", Nursing responsiveness","")&amp;IF(AND(INDEX(Responses!$U$2:$U$1001,$S234)&lt;&gt;"",INDEX(Responses!$U$2:$U$1001,$S234)&lt;=2),", Nursing courtesy","")&amp;IF(AND(INDEX(Responses!$V$2:$V$1001,$S234)&lt;&gt;"",INDEX(Responses!$V$2:$V$1001,$S234)&lt;=2),", Food","")&amp;IF(AND(INDEX(Responses!$W$2:$W$1001,$S234)&lt;&gt;"",INDEX(Responses!$W$2:$W$1001,$S234)&lt;=2),", Insurance/TPA","")&amp;IF(AND(INDEX(Responses!$X$2:$X$1001,$S234)&lt;&gt;"",INDEX(Responses!$X$2:$X$1001,$S234)&lt;=2),", Discharge process","")&amp;IF(AND(INDEX(Responses!$Y$2:$Y$1001,$S234)&lt;&gt;"",INDEX(Responses!$Y$2:$Y$1001,$S234)&lt;=2),", Discharge instructions",""),3,500))</f>
        <v/>
      </c>
      <c r="G234" s="24" t="str">
        <f aca="false">IF($S234="","",INDEX(Responses!$L$2:$L$1001,$S234)&amp;"")</f>
        <v/>
      </c>
      <c r="H234" s="27"/>
      <c r="I234" s="33"/>
      <c r="J234" s="34" t="str">
        <f aca="false">IF(OR(I234="",B234=""),"",ROUND((I234-B234)*24,1))</f>
        <v/>
      </c>
      <c r="K234" s="27"/>
      <c r="L234" s="27"/>
      <c r="M234" s="27"/>
      <c r="N234" s="35"/>
      <c r="O234" s="36" t="str">
        <f aca="false">IF(OR(N234="",B234=""),"",N234-B234)</f>
        <v/>
      </c>
      <c r="P234" s="24" t="str">
        <f aca="false">IF(J234="","",IF(AND(C234="IPD",J234&lt;=24),"Yes",IF(AND(C234&lt;&gt;"IPD",J234&lt;=48),"Yes","No")))</f>
        <v/>
      </c>
      <c r="Q234" s="24" t="str">
        <f aca="false">IF(B234="","",TEXT(B234,"yyyy-mm"))</f>
        <v/>
      </c>
      <c r="R234" s="34" t="str">
        <f aca="false">IF(AND(Q234='Monthly Summary'!$C$4,J234&lt;&gt;""),J234,"")</f>
        <v/>
      </c>
      <c r="S234" s="24" t="str">
        <f aca="false">IF(A234="","",IFERROR(MATCH(A234,Responses!$A$2:$A$1001,0),""))</f>
        <v/>
      </c>
    </row>
    <row r="235" customFormat="false" ht="15" hidden="false" customHeight="false" outlineLevel="0" collapsed="false">
      <c r="A235" s="27"/>
      <c r="B235" s="32" t="str">
        <f aca="false">IF($S235="","",INDEX(Responses!$B$2:$B$1001,$S235))</f>
        <v/>
      </c>
      <c r="C235" s="24" t="str">
        <f aca="false">IF($S235="","",INDEX(Responses!$E$2:$E$1001,$S235)&amp;"")</f>
        <v/>
      </c>
      <c r="D235" s="24" t="str">
        <f aca="false">IF($S235="","",INDEX(Responses!$G$2:$G$1001,$S235)&amp;"")</f>
        <v/>
      </c>
      <c r="E235" s="24" t="str">
        <f aca="false">IF($S235="","",INDEX(Responses!$J$2:$J$1001,$S235))</f>
        <v/>
      </c>
      <c r="F235" s="24" t="str">
        <f aca="false">IF($S235="","",MID(IF(AND(INDEX(Responses!$M$2:$M$1001,$S235)&lt;&gt;"",INDEX(Responses!$M$2:$M$1001,$S235)&lt;=2),", Booking/Admission","")&amp;IF(AND(INDEX(Responses!$N$2:$N$1001,$S235)&lt;&gt;"",INDEX(Responses!$N$2:$N$1001,$S235)&lt;=2),", Waiting time","")&amp;IF(AND(INDEX(Responses!$O$2:$O$1001,$S235)&lt;&gt;"",INDEX(Responses!$O$2:$O$1001,$S235)&lt;=2),", Doctor communication","")&amp;IF(AND(INDEX(Responses!$P$2:$P$1001,$S235)&lt;&gt;"",INDEX(Responses!$P$2:$P$1001,$S235)&lt;=2),", Time to ask questions","")&amp;IF(AND(INDEX(Responses!$Q$2:$Q$1001,$S235)&lt;&gt;"",INDEX(Responses!$Q$2:$Q$1001,$S235)&lt;=2),", Front desk and billing staff","")&amp;IF(AND(INDEX(Responses!$R$2:$R$1001,$S235)&lt;&gt;"",INDEX(Responses!$R$2:$R$1001,$S235)&lt;=2),", Billing clarity","")&amp;IF(AND(INDEX(Responses!$S$2:$S$1001,$S235)&lt;&gt;"",INDEX(Responses!$S$2:$S$1001,$S235)&lt;=2),", Cleanliness","")&amp;IF(AND(INDEX(Responses!$T$2:$T$1001,$S235)&lt;&gt;"",INDEX(Responses!$T$2:$T$1001,$S235)&lt;=2),", Nursing responsiveness","")&amp;IF(AND(INDEX(Responses!$U$2:$U$1001,$S235)&lt;&gt;"",INDEX(Responses!$U$2:$U$1001,$S235)&lt;=2),", Nursing courtesy","")&amp;IF(AND(INDEX(Responses!$V$2:$V$1001,$S235)&lt;&gt;"",INDEX(Responses!$V$2:$V$1001,$S235)&lt;=2),", Food","")&amp;IF(AND(INDEX(Responses!$W$2:$W$1001,$S235)&lt;&gt;"",INDEX(Responses!$W$2:$W$1001,$S235)&lt;=2),", Insurance/TPA","")&amp;IF(AND(INDEX(Responses!$X$2:$X$1001,$S235)&lt;&gt;"",INDEX(Responses!$X$2:$X$1001,$S235)&lt;=2),", Discharge process","")&amp;IF(AND(INDEX(Responses!$Y$2:$Y$1001,$S235)&lt;&gt;"",INDEX(Responses!$Y$2:$Y$1001,$S235)&lt;=2),", Discharge instructions",""),3,500))</f>
        <v/>
      </c>
      <c r="G235" s="24" t="str">
        <f aca="false">IF($S235="","",INDEX(Responses!$L$2:$L$1001,$S235)&amp;"")</f>
        <v/>
      </c>
      <c r="H235" s="27"/>
      <c r="I235" s="33"/>
      <c r="J235" s="34" t="str">
        <f aca="false">IF(OR(I235="",B235=""),"",ROUND((I235-B235)*24,1))</f>
        <v/>
      </c>
      <c r="K235" s="27"/>
      <c r="L235" s="27"/>
      <c r="M235" s="27"/>
      <c r="N235" s="35"/>
      <c r="O235" s="36" t="str">
        <f aca="false">IF(OR(N235="",B235=""),"",N235-B235)</f>
        <v/>
      </c>
      <c r="P235" s="24" t="str">
        <f aca="false">IF(J235="","",IF(AND(C235="IPD",J235&lt;=24),"Yes",IF(AND(C235&lt;&gt;"IPD",J235&lt;=48),"Yes","No")))</f>
        <v/>
      </c>
      <c r="Q235" s="24" t="str">
        <f aca="false">IF(B235="","",TEXT(B235,"yyyy-mm"))</f>
        <v/>
      </c>
      <c r="R235" s="34" t="str">
        <f aca="false">IF(AND(Q235='Monthly Summary'!$C$4,J235&lt;&gt;""),J235,"")</f>
        <v/>
      </c>
      <c r="S235" s="24" t="str">
        <f aca="false">IF(A235="","",IFERROR(MATCH(A235,Responses!$A$2:$A$1001,0),""))</f>
        <v/>
      </c>
    </row>
    <row r="236" customFormat="false" ht="15" hidden="false" customHeight="false" outlineLevel="0" collapsed="false">
      <c r="A236" s="27"/>
      <c r="B236" s="32" t="str">
        <f aca="false">IF($S236="","",INDEX(Responses!$B$2:$B$1001,$S236))</f>
        <v/>
      </c>
      <c r="C236" s="24" t="str">
        <f aca="false">IF($S236="","",INDEX(Responses!$E$2:$E$1001,$S236)&amp;"")</f>
        <v/>
      </c>
      <c r="D236" s="24" t="str">
        <f aca="false">IF($S236="","",INDEX(Responses!$G$2:$G$1001,$S236)&amp;"")</f>
        <v/>
      </c>
      <c r="E236" s="24" t="str">
        <f aca="false">IF($S236="","",INDEX(Responses!$J$2:$J$1001,$S236))</f>
        <v/>
      </c>
      <c r="F236" s="24" t="str">
        <f aca="false">IF($S236="","",MID(IF(AND(INDEX(Responses!$M$2:$M$1001,$S236)&lt;&gt;"",INDEX(Responses!$M$2:$M$1001,$S236)&lt;=2),", Booking/Admission","")&amp;IF(AND(INDEX(Responses!$N$2:$N$1001,$S236)&lt;&gt;"",INDEX(Responses!$N$2:$N$1001,$S236)&lt;=2),", Waiting time","")&amp;IF(AND(INDEX(Responses!$O$2:$O$1001,$S236)&lt;&gt;"",INDEX(Responses!$O$2:$O$1001,$S236)&lt;=2),", Doctor communication","")&amp;IF(AND(INDEX(Responses!$P$2:$P$1001,$S236)&lt;&gt;"",INDEX(Responses!$P$2:$P$1001,$S236)&lt;=2),", Time to ask questions","")&amp;IF(AND(INDEX(Responses!$Q$2:$Q$1001,$S236)&lt;&gt;"",INDEX(Responses!$Q$2:$Q$1001,$S236)&lt;=2),", Front desk and billing staff","")&amp;IF(AND(INDEX(Responses!$R$2:$R$1001,$S236)&lt;&gt;"",INDEX(Responses!$R$2:$R$1001,$S236)&lt;=2),", Billing clarity","")&amp;IF(AND(INDEX(Responses!$S$2:$S$1001,$S236)&lt;&gt;"",INDEX(Responses!$S$2:$S$1001,$S236)&lt;=2),", Cleanliness","")&amp;IF(AND(INDEX(Responses!$T$2:$T$1001,$S236)&lt;&gt;"",INDEX(Responses!$T$2:$T$1001,$S236)&lt;=2),", Nursing responsiveness","")&amp;IF(AND(INDEX(Responses!$U$2:$U$1001,$S236)&lt;&gt;"",INDEX(Responses!$U$2:$U$1001,$S236)&lt;=2),", Nursing courtesy","")&amp;IF(AND(INDEX(Responses!$V$2:$V$1001,$S236)&lt;&gt;"",INDEX(Responses!$V$2:$V$1001,$S236)&lt;=2),", Food","")&amp;IF(AND(INDEX(Responses!$W$2:$W$1001,$S236)&lt;&gt;"",INDEX(Responses!$W$2:$W$1001,$S236)&lt;=2),", Insurance/TPA","")&amp;IF(AND(INDEX(Responses!$X$2:$X$1001,$S236)&lt;&gt;"",INDEX(Responses!$X$2:$X$1001,$S236)&lt;=2),", Discharge process","")&amp;IF(AND(INDEX(Responses!$Y$2:$Y$1001,$S236)&lt;&gt;"",INDEX(Responses!$Y$2:$Y$1001,$S236)&lt;=2),", Discharge instructions",""),3,500))</f>
        <v/>
      </c>
      <c r="G236" s="24" t="str">
        <f aca="false">IF($S236="","",INDEX(Responses!$L$2:$L$1001,$S236)&amp;"")</f>
        <v/>
      </c>
      <c r="H236" s="27"/>
      <c r="I236" s="33"/>
      <c r="J236" s="34" t="str">
        <f aca="false">IF(OR(I236="",B236=""),"",ROUND((I236-B236)*24,1))</f>
        <v/>
      </c>
      <c r="K236" s="27"/>
      <c r="L236" s="27"/>
      <c r="M236" s="27"/>
      <c r="N236" s="35"/>
      <c r="O236" s="36" t="str">
        <f aca="false">IF(OR(N236="",B236=""),"",N236-B236)</f>
        <v/>
      </c>
      <c r="P236" s="24" t="str">
        <f aca="false">IF(J236="","",IF(AND(C236="IPD",J236&lt;=24),"Yes",IF(AND(C236&lt;&gt;"IPD",J236&lt;=48),"Yes","No")))</f>
        <v/>
      </c>
      <c r="Q236" s="24" t="str">
        <f aca="false">IF(B236="","",TEXT(B236,"yyyy-mm"))</f>
        <v/>
      </c>
      <c r="R236" s="34" t="str">
        <f aca="false">IF(AND(Q236='Monthly Summary'!$C$4,J236&lt;&gt;""),J236,"")</f>
        <v/>
      </c>
      <c r="S236" s="24" t="str">
        <f aca="false">IF(A236="","",IFERROR(MATCH(A236,Responses!$A$2:$A$1001,0),""))</f>
        <v/>
      </c>
    </row>
    <row r="237" customFormat="false" ht="15" hidden="false" customHeight="false" outlineLevel="0" collapsed="false">
      <c r="A237" s="27"/>
      <c r="B237" s="32" t="str">
        <f aca="false">IF($S237="","",INDEX(Responses!$B$2:$B$1001,$S237))</f>
        <v/>
      </c>
      <c r="C237" s="24" t="str">
        <f aca="false">IF($S237="","",INDEX(Responses!$E$2:$E$1001,$S237)&amp;"")</f>
        <v/>
      </c>
      <c r="D237" s="24" t="str">
        <f aca="false">IF($S237="","",INDEX(Responses!$G$2:$G$1001,$S237)&amp;"")</f>
        <v/>
      </c>
      <c r="E237" s="24" t="str">
        <f aca="false">IF($S237="","",INDEX(Responses!$J$2:$J$1001,$S237))</f>
        <v/>
      </c>
      <c r="F237" s="24" t="str">
        <f aca="false">IF($S237="","",MID(IF(AND(INDEX(Responses!$M$2:$M$1001,$S237)&lt;&gt;"",INDEX(Responses!$M$2:$M$1001,$S237)&lt;=2),", Booking/Admission","")&amp;IF(AND(INDEX(Responses!$N$2:$N$1001,$S237)&lt;&gt;"",INDEX(Responses!$N$2:$N$1001,$S237)&lt;=2),", Waiting time","")&amp;IF(AND(INDEX(Responses!$O$2:$O$1001,$S237)&lt;&gt;"",INDEX(Responses!$O$2:$O$1001,$S237)&lt;=2),", Doctor communication","")&amp;IF(AND(INDEX(Responses!$P$2:$P$1001,$S237)&lt;&gt;"",INDEX(Responses!$P$2:$P$1001,$S237)&lt;=2),", Time to ask questions","")&amp;IF(AND(INDEX(Responses!$Q$2:$Q$1001,$S237)&lt;&gt;"",INDEX(Responses!$Q$2:$Q$1001,$S237)&lt;=2),", Front desk and billing staff","")&amp;IF(AND(INDEX(Responses!$R$2:$R$1001,$S237)&lt;&gt;"",INDEX(Responses!$R$2:$R$1001,$S237)&lt;=2),", Billing clarity","")&amp;IF(AND(INDEX(Responses!$S$2:$S$1001,$S237)&lt;&gt;"",INDEX(Responses!$S$2:$S$1001,$S237)&lt;=2),", Cleanliness","")&amp;IF(AND(INDEX(Responses!$T$2:$T$1001,$S237)&lt;&gt;"",INDEX(Responses!$T$2:$T$1001,$S237)&lt;=2),", Nursing responsiveness","")&amp;IF(AND(INDEX(Responses!$U$2:$U$1001,$S237)&lt;&gt;"",INDEX(Responses!$U$2:$U$1001,$S237)&lt;=2),", Nursing courtesy","")&amp;IF(AND(INDEX(Responses!$V$2:$V$1001,$S237)&lt;&gt;"",INDEX(Responses!$V$2:$V$1001,$S237)&lt;=2),", Food","")&amp;IF(AND(INDEX(Responses!$W$2:$W$1001,$S237)&lt;&gt;"",INDEX(Responses!$W$2:$W$1001,$S237)&lt;=2),", Insurance/TPA","")&amp;IF(AND(INDEX(Responses!$X$2:$X$1001,$S237)&lt;&gt;"",INDEX(Responses!$X$2:$X$1001,$S237)&lt;=2),", Discharge process","")&amp;IF(AND(INDEX(Responses!$Y$2:$Y$1001,$S237)&lt;&gt;"",INDEX(Responses!$Y$2:$Y$1001,$S237)&lt;=2),", Discharge instructions",""),3,500))</f>
        <v/>
      </c>
      <c r="G237" s="24" t="str">
        <f aca="false">IF($S237="","",INDEX(Responses!$L$2:$L$1001,$S237)&amp;"")</f>
        <v/>
      </c>
      <c r="H237" s="27"/>
      <c r="I237" s="33"/>
      <c r="J237" s="34" t="str">
        <f aca="false">IF(OR(I237="",B237=""),"",ROUND((I237-B237)*24,1))</f>
        <v/>
      </c>
      <c r="K237" s="27"/>
      <c r="L237" s="27"/>
      <c r="M237" s="27"/>
      <c r="N237" s="35"/>
      <c r="O237" s="36" t="str">
        <f aca="false">IF(OR(N237="",B237=""),"",N237-B237)</f>
        <v/>
      </c>
      <c r="P237" s="24" t="str">
        <f aca="false">IF(J237="","",IF(AND(C237="IPD",J237&lt;=24),"Yes",IF(AND(C237&lt;&gt;"IPD",J237&lt;=48),"Yes","No")))</f>
        <v/>
      </c>
      <c r="Q237" s="24" t="str">
        <f aca="false">IF(B237="","",TEXT(B237,"yyyy-mm"))</f>
        <v/>
      </c>
      <c r="R237" s="34" t="str">
        <f aca="false">IF(AND(Q237='Monthly Summary'!$C$4,J237&lt;&gt;""),J237,"")</f>
        <v/>
      </c>
      <c r="S237" s="24" t="str">
        <f aca="false">IF(A237="","",IFERROR(MATCH(A237,Responses!$A$2:$A$1001,0),""))</f>
        <v/>
      </c>
    </row>
    <row r="238" customFormat="false" ht="15" hidden="false" customHeight="false" outlineLevel="0" collapsed="false">
      <c r="A238" s="27"/>
      <c r="B238" s="32" t="str">
        <f aca="false">IF($S238="","",INDEX(Responses!$B$2:$B$1001,$S238))</f>
        <v/>
      </c>
      <c r="C238" s="24" t="str">
        <f aca="false">IF($S238="","",INDEX(Responses!$E$2:$E$1001,$S238)&amp;"")</f>
        <v/>
      </c>
      <c r="D238" s="24" t="str">
        <f aca="false">IF($S238="","",INDEX(Responses!$G$2:$G$1001,$S238)&amp;"")</f>
        <v/>
      </c>
      <c r="E238" s="24" t="str">
        <f aca="false">IF($S238="","",INDEX(Responses!$J$2:$J$1001,$S238))</f>
        <v/>
      </c>
      <c r="F238" s="24" t="str">
        <f aca="false">IF($S238="","",MID(IF(AND(INDEX(Responses!$M$2:$M$1001,$S238)&lt;&gt;"",INDEX(Responses!$M$2:$M$1001,$S238)&lt;=2),", Booking/Admission","")&amp;IF(AND(INDEX(Responses!$N$2:$N$1001,$S238)&lt;&gt;"",INDEX(Responses!$N$2:$N$1001,$S238)&lt;=2),", Waiting time","")&amp;IF(AND(INDEX(Responses!$O$2:$O$1001,$S238)&lt;&gt;"",INDEX(Responses!$O$2:$O$1001,$S238)&lt;=2),", Doctor communication","")&amp;IF(AND(INDEX(Responses!$P$2:$P$1001,$S238)&lt;&gt;"",INDEX(Responses!$P$2:$P$1001,$S238)&lt;=2),", Time to ask questions","")&amp;IF(AND(INDEX(Responses!$Q$2:$Q$1001,$S238)&lt;&gt;"",INDEX(Responses!$Q$2:$Q$1001,$S238)&lt;=2),", Front desk and billing staff","")&amp;IF(AND(INDEX(Responses!$R$2:$R$1001,$S238)&lt;&gt;"",INDEX(Responses!$R$2:$R$1001,$S238)&lt;=2),", Billing clarity","")&amp;IF(AND(INDEX(Responses!$S$2:$S$1001,$S238)&lt;&gt;"",INDEX(Responses!$S$2:$S$1001,$S238)&lt;=2),", Cleanliness","")&amp;IF(AND(INDEX(Responses!$T$2:$T$1001,$S238)&lt;&gt;"",INDEX(Responses!$T$2:$T$1001,$S238)&lt;=2),", Nursing responsiveness","")&amp;IF(AND(INDEX(Responses!$U$2:$U$1001,$S238)&lt;&gt;"",INDEX(Responses!$U$2:$U$1001,$S238)&lt;=2),", Nursing courtesy","")&amp;IF(AND(INDEX(Responses!$V$2:$V$1001,$S238)&lt;&gt;"",INDEX(Responses!$V$2:$V$1001,$S238)&lt;=2),", Food","")&amp;IF(AND(INDEX(Responses!$W$2:$W$1001,$S238)&lt;&gt;"",INDEX(Responses!$W$2:$W$1001,$S238)&lt;=2),", Insurance/TPA","")&amp;IF(AND(INDEX(Responses!$X$2:$X$1001,$S238)&lt;&gt;"",INDEX(Responses!$X$2:$X$1001,$S238)&lt;=2),", Discharge process","")&amp;IF(AND(INDEX(Responses!$Y$2:$Y$1001,$S238)&lt;&gt;"",INDEX(Responses!$Y$2:$Y$1001,$S238)&lt;=2),", Discharge instructions",""),3,500))</f>
        <v/>
      </c>
      <c r="G238" s="24" t="str">
        <f aca="false">IF($S238="","",INDEX(Responses!$L$2:$L$1001,$S238)&amp;"")</f>
        <v/>
      </c>
      <c r="H238" s="27"/>
      <c r="I238" s="33"/>
      <c r="J238" s="34" t="str">
        <f aca="false">IF(OR(I238="",B238=""),"",ROUND((I238-B238)*24,1))</f>
        <v/>
      </c>
      <c r="K238" s="27"/>
      <c r="L238" s="27"/>
      <c r="M238" s="27"/>
      <c r="N238" s="35"/>
      <c r="O238" s="36" t="str">
        <f aca="false">IF(OR(N238="",B238=""),"",N238-B238)</f>
        <v/>
      </c>
      <c r="P238" s="24" t="str">
        <f aca="false">IF(J238="","",IF(AND(C238="IPD",J238&lt;=24),"Yes",IF(AND(C238&lt;&gt;"IPD",J238&lt;=48),"Yes","No")))</f>
        <v/>
      </c>
      <c r="Q238" s="24" t="str">
        <f aca="false">IF(B238="","",TEXT(B238,"yyyy-mm"))</f>
        <v/>
      </c>
      <c r="R238" s="34" t="str">
        <f aca="false">IF(AND(Q238='Monthly Summary'!$C$4,J238&lt;&gt;""),J238,"")</f>
        <v/>
      </c>
      <c r="S238" s="24" t="str">
        <f aca="false">IF(A238="","",IFERROR(MATCH(A238,Responses!$A$2:$A$1001,0),""))</f>
        <v/>
      </c>
    </row>
    <row r="239" customFormat="false" ht="15" hidden="false" customHeight="false" outlineLevel="0" collapsed="false">
      <c r="A239" s="27"/>
      <c r="B239" s="32" t="str">
        <f aca="false">IF($S239="","",INDEX(Responses!$B$2:$B$1001,$S239))</f>
        <v/>
      </c>
      <c r="C239" s="24" t="str">
        <f aca="false">IF($S239="","",INDEX(Responses!$E$2:$E$1001,$S239)&amp;"")</f>
        <v/>
      </c>
      <c r="D239" s="24" t="str">
        <f aca="false">IF($S239="","",INDEX(Responses!$G$2:$G$1001,$S239)&amp;"")</f>
        <v/>
      </c>
      <c r="E239" s="24" t="str">
        <f aca="false">IF($S239="","",INDEX(Responses!$J$2:$J$1001,$S239))</f>
        <v/>
      </c>
      <c r="F239" s="24" t="str">
        <f aca="false">IF($S239="","",MID(IF(AND(INDEX(Responses!$M$2:$M$1001,$S239)&lt;&gt;"",INDEX(Responses!$M$2:$M$1001,$S239)&lt;=2),", Booking/Admission","")&amp;IF(AND(INDEX(Responses!$N$2:$N$1001,$S239)&lt;&gt;"",INDEX(Responses!$N$2:$N$1001,$S239)&lt;=2),", Waiting time","")&amp;IF(AND(INDEX(Responses!$O$2:$O$1001,$S239)&lt;&gt;"",INDEX(Responses!$O$2:$O$1001,$S239)&lt;=2),", Doctor communication","")&amp;IF(AND(INDEX(Responses!$P$2:$P$1001,$S239)&lt;&gt;"",INDEX(Responses!$P$2:$P$1001,$S239)&lt;=2),", Time to ask questions","")&amp;IF(AND(INDEX(Responses!$Q$2:$Q$1001,$S239)&lt;&gt;"",INDEX(Responses!$Q$2:$Q$1001,$S239)&lt;=2),", Front desk and billing staff","")&amp;IF(AND(INDEX(Responses!$R$2:$R$1001,$S239)&lt;&gt;"",INDEX(Responses!$R$2:$R$1001,$S239)&lt;=2),", Billing clarity","")&amp;IF(AND(INDEX(Responses!$S$2:$S$1001,$S239)&lt;&gt;"",INDEX(Responses!$S$2:$S$1001,$S239)&lt;=2),", Cleanliness","")&amp;IF(AND(INDEX(Responses!$T$2:$T$1001,$S239)&lt;&gt;"",INDEX(Responses!$T$2:$T$1001,$S239)&lt;=2),", Nursing responsiveness","")&amp;IF(AND(INDEX(Responses!$U$2:$U$1001,$S239)&lt;&gt;"",INDEX(Responses!$U$2:$U$1001,$S239)&lt;=2),", Nursing courtesy","")&amp;IF(AND(INDEX(Responses!$V$2:$V$1001,$S239)&lt;&gt;"",INDEX(Responses!$V$2:$V$1001,$S239)&lt;=2),", Food","")&amp;IF(AND(INDEX(Responses!$W$2:$W$1001,$S239)&lt;&gt;"",INDEX(Responses!$W$2:$W$1001,$S239)&lt;=2),", Insurance/TPA","")&amp;IF(AND(INDEX(Responses!$X$2:$X$1001,$S239)&lt;&gt;"",INDEX(Responses!$X$2:$X$1001,$S239)&lt;=2),", Discharge process","")&amp;IF(AND(INDEX(Responses!$Y$2:$Y$1001,$S239)&lt;&gt;"",INDEX(Responses!$Y$2:$Y$1001,$S239)&lt;=2),", Discharge instructions",""),3,500))</f>
        <v/>
      </c>
      <c r="G239" s="24" t="str">
        <f aca="false">IF($S239="","",INDEX(Responses!$L$2:$L$1001,$S239)&amp;"")</f>
        <v/>
      </c>
      <c r="H239" s="27"/>
      <c r="I239" s="33"/>
      <c r="J239" s="34" t="str">
        <f aca="false">IF(OR(I239="",B239=""),"",ROUND((I239-B239)*24,1))</f>
        <v/>
      </c>
      <c r="K239" s="27"/>
      <c r="L239" s="27"/>
      <c r="M239" s="27"/>
      <c r="N239" s="35"/>
      <c r="O239" s="36" t="str">
        <f aca="false">IF(OR(N239="",B239=""),"",N239-B239)</f>
        <v/>
      </c>
      <c r="P239" s="24" t="str">
        <f aca="false">IF(J239="","",IF(AND(C239="IPD",J239&lt;=24),"Yes",IF(AND(C239&lt;&gt;"IPD",J239&lt;=48),"Yes","No")))</f>
        <v/>
      </c>
      <c r="Q239" s="24" t="str">
        <f aca="false">IF(B239="","",TEXT(B239,"yyyy-mm"))</f>
        <v/>
      </c>
      <c r="R239" s="34" t="str">
        <f aca="false">IF(AND(Q239='Monthly Summary'!$C$4,J239&lt;&gt;""),J239,"")</f>
        <v/>
      </c>
      <c r="S239" s="24" t="str">
        <f aca="false">IF(A239="","",IFERROR(MATCH(A239,Responses!$A$2:$A$1001,0),""))</f>
        <v/>
      </c>
    </row>
    <row r="240" customFormat="false" ht="15" hidden="false" customHeight="false" outlineLevel="0" collapsed="false">
      <c r="A240" s="27"/>
      <c r="B240" s="32" t="str">
        <f aca="false">IF($S240="","",INDEX(Responses!$B$2:$B$1001,$S240))</f>
        <v/>
      </c>
      <c r="C240" s="24" t="str">
        <f aca="false">IF($S240="","",INDEX(Responses!$E$2:$E$1001,$S240)&amp;"")</f>
        <v/>
      </c>
      <c r="D240" s="24" t="str">
        <f aca="false">IF($S240="","",INDEX(Responses!$G$2:$G$1001,$S240)&amp;"")</f>
        <v/>
      </c>
      <c r="E240" s="24" t="str">
        <f aca="false">IF($S240="","",INDEX(Responses!$J$2:$J$1001,$S240))</f>
        <v/>
      </c>
      <c r="F240" s="24" t="str">
        <f aca="false">IF($S240="","",MID(IF(AND(INDEX(Responses!$M$2:$M$1001,$S240)&lt;&gt;"",INDEX(Responses!$M$2:$M$1001,$S240)&lt;=2),", Booking/Admission","")&amp;IF(AND(INDEX(Responses!$N$2:$N$1001,$S240)&lt;&gt;"",INDEX(Responses!$N$2:$N$1001,$S240)&lt;=2),", Waiting time","")&amp;IF(AND(INDEX(Responses!$O$2:$O$1001,$S240)&lt;&gt;"",INDEX(Responses!$O$2:$O$1001,$S240)&lt;=2),", Doctor communication","")&amp;IF(AND(INDEX(Responses!$P$2:$P$1001,$S240)&lt;&gt;"",INDEX(Responses!$P$2:$P$1001,$S240)&lt;=2),", Time to ask questions","")&amp;IF(AND(INDEX(Responses!$Q$2:$Q$1001,$S240)&lt;&gt;"",INDEX(Responses!$Q$2:$Q$1001,$S240)&lt;=2),", Front desk and billing staff","")&amp;IF(AND(INDEX(Responses!$R$2:$R$1001,$S240)&lt;&gt;"",INDEX(Responses!$R$2:$R$1001,$S240)&lt;=2),", Billing clarity","")&amp;IF(AND(INDEX(Responses!$S$2:$S$1001,$S240)&lt;&gt;"",INDEX(Responses!$S$2:$S$1001,$S240)&lt;=2),", Cleanliness","")&amp;IF(AND(INDEX(Responses!$T$2:$T$1001,$S240)&lt;&gt;"",INDEX(Responses!$T$2:$T$1001,$S240)&lt;=2),", Nursing responsiveness","")&amp;IF(AND(INDEX(Responses!$U$2:$U$1001,$S240)&lt;&gt;"",INDEX(Responses!$U$2:$U$1001,$S240)&lt;=2),", Nursing courtesy","")&amp;IF(AND(INDEX(Responses!$V$2:$V$1001,$S240)&lt;&gt;"",INDEX(Responses!$V$2:$V$1001,$S240)&lt;=2),", Food","")&amp;IF(AND(INDEX(Responses!$W$2:$W$1001,$S240)&lt;&gt;"",INDEX(Responses!$W$2:$W$1001,$S240)&lt;=2),", Insurance/TPA","")&amp;IF(AND(INDEX(Responses!$X$2:$X$1001,$S240)&lt;&gt;"",INDEX(Responses!$X$2:$X$1001,$S240)&lt;=2),", Discharge process","")&amp;IF(AND(INDEX(Responses!$Y$2:$Y$1001,$S240)&lt;&gt;"",INDEX(Responses!$Y$2:$Y$1001,$S240)&lt;=2),", Discharge instructions",""),3,500))</f>
        <v/>
      </c>
      <c r="G240" s="24" t="str">
        <f aca="false">IF($S240="","",INDEX(Responses!$L$2:$L$1001,$S240)&amp;"")</f>
        <v/>
      </c>
      <c r="H240" s="27"/>
      <c r="I240" s="33"/>
      <c r="J240" s="34" t="str">
        <f aca="false">IF(OR(I240="",B240=""),"",ROUND((I240-B240)*24,1))</f>
        <v/>
      </c>
      <c r="K240" s="27"/>
      <c r="L240" s="27"/>
      <c r="M240" s="27"/>
      <c r="N240" s="35"/>
      <c r="O240" s="36" t="str">
        <f aca="false">IF(OR(N240="",B240=""),"",N240-B240)</f>
        <v/>
      </c>
      <c r="P240" s="24" t="str">
        <f aca="false">IF(J240="","",IF(AND(C240="IPD",J240&lt;=24),"Yes",IF(AND(C240&lt;&gt;"IPD",J240&lt;=48),"Yes","No")))</f>
        <v/>
      </c>
      <c r="Q240" s="24" t="str">
        <f aca="false">IF(B240="","",TEXT(B240,"yyyy-mm"))</f>
        <v/>
      </c>
      <c r="R240" s="34" t="str">
        <f aca="false">IF(AND(Q240='Monthly Summary'!$C$4,J240&lt;&gt;""),J240,"")</f>
        <v/>
      </c>
      <c r="S240" s="24" t="str">
        <f aca="false">IF(A240="","",IFERROR(MATCH(A240,Responses!$A$2:$A$1001,0),""))</f>
        <v/>
      </c>
    </row>
    <row r="241" customFormat="false" ht="15" hidden="false" customHeight="false" outlineLevel="0" collapsed="false">
      <c r="A241" s="27"/>
      <c r="B241" s="32" t="str">
        <f aca="false">IF($S241="","",INDEX(Responses!$B$2:$B$1001,$S241))</f>
        <v/>
      </c>
      <c r="C241" s="24" t="str">
        <f aca="false">IF($S241="","",INDEX(Responses!$E$2:$E$1001,$S241)&amp;"")</f>
        <v/>
      </c>
      <c r="D241" s="24" t="str">
        <f aca="false">IF($S241="","",INDEX(Responses!$G$2:$G$1001,$S241)&amp;"")</f>
        <v/>
      </c>
      <c r="E241" s="24" t="str">
        <f aca="false">IF($S241="","",INDEX(Responses!$J$2:$J$1001,$S241))</f>
        <v/>
      </c>
      <c r="F241" s="24" t="str">
        <f aca="false">IF($S241="","",MID(IF(AND(INDEX(Responses!$M$2:$M$1001,$S241)&lt;&gt;"",INDEX(Responses!$M$2:$M$1001,$S241)&lt;=2),", Booking/Admission","")&amp;IF(AND(INDEX(Responses!$N$2:$N$1001,$S241)&lt;&gt;"",INDEX(Responses!$N$2:$N$1001,$S241)&lt;=2),", Waiting time","")&amp;IF(AND(INDEX(Responses!$O$2:$O$1001,$S241)&lt;&gt;"",INDEX(Responses!$O$2:$O$1001,$S241)&lt;=2),", Doctor communication","")&amp;IF(AND(INDEX(Responses!$P$2:$P$1001,$S241)&lt;&gt;"",INDEX(Responses!$P$2:$P$1001,$S241)&lt;=2),", Time to ask questions","")&amp;IF(AND(INDEX(Responses!$Q$2:$Q$1001,$S241)&lt;&gt;"",INDEX(Responses!$Q$2:$Q$1001,$S241)&lt;=2),", Front desk and billing staff","")&amp;IF(AND(INDEX(Responses!$R$2:$R$1001,$S241)&lt;&gt;"",INDEX(Responses!$R$2:$R$1001,$S241)&lt;=2),", Billing clarity","")&amp;IF(AND(INDEX(Responses!$S$2:$S$1001,$S241)&lt;&gt;"",INDEX(Responses!$S$2:$S$1001,$S241)&lt;=2),", Cleanliness","")&amp;IF(AND(INDEX(Responses!$T$2:$T$1001,$S241)&lt;&gt;"",INDEX(Responses!$T$2:$T$1001,$S241)&lt;=2),", Nursing responsiveness","")&amp;IF(AND(INDEX(Responses!$U$2:$U$1001,$S241)&lt;&gt;"",INDEX(Responses!$U$2:$U$1001,$S241)&lt;=2),", Nursing courtesy","")&amp;IF(AND(INDEX(Responses!$V$2:$V$1001,$S241)&lt;&gt;"",INDEX(Responses!$V$2:$V$1001,$S241)&lt;=2),", Food","")&amp;IF(AND(INDEX(Responses!$W$2:$W$1001,$S241)&lt;&gt;"",INDEX(Responses!$W$2:$W$1001,$S241)&lt;=2),", Insurance/TPA","")&amp;IF(AND(INDEX(Responses!$X$2:$X$1001,$S241)&lt;&gt;"",INDEX(Responses!$X$2:$X$1001,$S241)&lt;=2),", Discharge process","")&amp;IF(AND(INDEX(Responses!$Y$2:$Y$1001,$S241)&lt;&gt;"",INDEX(Responses!$Y$2:$Y$1001,$S241)&lt;=2),", Discharge instructions",""),3,500))</f>
        <v/>
      </c>
      <c r="G241" s="24" t="str">
        <f aca="false">IF($S241="","",INDEX(Responses!$L$2:$L$1001,$S241)&amp;"")</f>
        <v/>
      </c>
      <c r="H241" s="27"/>
      <c r="I241" s="33"/>
      <c r="J241" s="34" t="str">
        <f aca="false">IF(OR(I241="",B241=""),"",ROUND((I241-B241)*24,1))</f>
        <v/>
      </c>
      <c r="K241" s="27"/>
      <c r="L241" s="27"/>
      <c r="M241" s="27"/>
      <c r="N241" s="35"/>
      <c r="O241" s="36" t="str">
        <f aca="false">IF(OR(N241="",B241=""),"",N241-B241)</f>
        <v/>
      </c>
      <c r="P241" s="24" t="str">
        <f aca="false">IF(J241="","",IF(AND(C241="IPD",J241&lt;=24),"Yes",IF(AND(C241&lt;&gt;"IPD",J241&lt;=48),"Yes","No")))</f>
        <v/>
      </c>
      <c r="Q241" s="24" t="str">
        <f aca="false">IF(B241="","",TEXT(B241,"yyyy-mm"))</f>
        <v/>
      </c>
      <c r="R241" s="34" t="str">
        <f aca="false">IF(AND(Q241='Monthly Summary'!$C$4,J241&lt;&gt;""),J241,"")</f>
        <v/>
      </c>
      <c r="S241" s="24" t="str">
        <f aca="false">IF(A241="","",IFERROR(MATCH(A241,Responses!$A$2:$A$1001,0),""))</f>
        <v/>
      </c>
    </row>
    <row r="242" customFormat="false" ht="15" hidden="false" customHeight="false" outlineLevel="0" collapsed="false">
      <c r="A242" s="27"/>
      <c r="B242" s="32" t="str">
        <f aca="false">IF($S242="","",INDEX(Responses!$B$2:$B$1001,$S242))</f>
        <v/>
      </c>
      <c r="C242" s="24" t="str">
        <f aca="false">IF($S242="","",INDEX(Responses!$E$2:$E$1001,$S242)&amp;"")</f>
        <v/>
      </c>
      <c r="D242" s="24" t="str">
        <f aca="false">IF($S242="","",INDEX(Responses!$G$2:$G$1001,$S242)&amp;"")</f>
        <v/>
      </c>
      <c r="E242" s="24" t="str">
        <f aca="false">IF($S242="","",INDEX(Responses!$J$2:$J$1001,$S242))</f>
        <v/>
      </c>
      <c r="F242" s="24" t="str">
        <f aca="false">IF($S242="","",MID(IF(AND(INDEX(Responses!$M$2:$M$1001,$S242)&lt;&gt;"",INDEX(Responses!$M$2:$M$1001,$S242)&lt;=2),", Booking/Admission","")&amp;IF(AND(INDEX(Responses!$N$2:$N$1001,$S242)&lt;&gt;"",INDEX(Responses!$N$2:$N$1001,$S242)&lt;=2),", Waiting time","")&amp;IF(AND(INDEX(Responses!$O$2:$O$1001,$S242)&lt;&gt;"",INDEX(Responses!$O$2:$O$1001,$S242)&lt;=2),", Doctor communication","")&amp;IF(AND(INDEX(Responses!$P$2:$P$1001,$S242)&lt;&gt;"",INDEX(Responses!$P$2:$P$1001,$S242)&lt;=2),", Time to ask questions","")&amp;IF(AND(INDEX(Responses!$Q$2:$Q$1001,$S242)&lt;&gt;"",INDEX(Responses!$Q$2:$Q$1001,$S242)&lt;=2),", Front desk and billing staff","")&amp;IF(AND(INDEX(Responses!$R$2:$R$1001,$S242)&lt;&gt;"",INDEX(Responses!$R$2:$R$1001,$S242)&lt;=2),", Billing clarity","")&amp;IF(AND(INDEX(Responses!$S$2:$S$1001,$S242)&lt;&gt;"",INDEX(Responses!$S$2:$S$1001,$S242)&lt;=2),", Cleanliness","")&amp;IF(AND(INDEX(Responses!$T$2:$T$1001,$S242)&lt;&gt;"",INDEX(Responses!$T$2:$T$1001,$S242)&lt;=2),", Nursing responsiveness","")&amp;IF(AND(INDEX(Responses!$U$2:$U$1001,$S242)&lt;&gt;"",INDEX(Responses!$U$2:$U$1001,$S242)&lt;=2),", Nursing courtesy","")&amp;IF(AND(INDEX(Responses!$V$2:$V$1001,$S242)&lt;&gt;"",INDEX(Responses!$V$2:$V$1001,$S242)&lt;=2),", Food","")&amp;IF(AND(INDEX(Responses!$W$2:$W$1001,$S242)&lt;&gt;"",INDEX(Responses!$W$2:$W$1001,$S242)&lt;=2),", Insurance/TPA","")&amp;IF(AND(INDEX(Responses!$X$2:$X$1001,$S242)&lt;&gt;"",INDEX(Responses!$X$2:$X$1001,$S242)&lt;=2),", Discharge process","")&amp;IF(AND(INDEX(Responses!$Y$2:$Y$1001,$S242)&lt;&gt;"",INDEX(Responses!$Y$2:$Y$1001,$S242)&lt;=2),", Discharge instructions",""),3,500))</f>
        <v/>
      </c>
      <c r="G242" s="24" t="str">
        <f aca="false">IF($S242="","",INDEX(Responses!$L$2:$L$1001,$S242)&amp;"")</f>
        <v/>
      </c>
      <c r="H242" s="27"/>
      <c r="I242" s="33"/>
      <c r="J242" s="34" t="str">
        <f aca="false">IF(OR(I242="",B242=""),"",ROUND((I242-B242)*24,1))</f>
        <v/>
      </c>
      <c r="K242" s="27"/>
      <c r="L242" s="27"/>
      <c r="M242" s="27"/>
      <c r="N242" s="35"/>
      <c r="O242" s="36" t="str">
        <f aca="false">IF(OR(N242="",B242=""),"",N242-B242)</f>
        <v/>
      </c>
      <c r="P242" s="24" t="str">
        <f aca="false">IF(J242="","",IF(AND(C242="IPD",J242&lt;=24),"Yes",IF(AND(C242&lt;&gt;"IPD",J242&lt;=48),"Yes","No")))</f>
        <v/>
      </c>
      <c r="Q242" s="24" t="str">
        <f aca="false">IF(B242="","",TEXT(B242,"yyyy-mm"))</f>
        <v/>
      </c>
      <c r="R242" s="34" t="str">
        <f aca="false">IF(AND(Q242='Monthly Summary'!$C$4,J242&lt;&gt;""),J242,"")</f>
        <v/>
      </c>
      <c r="S242" s="24" t="str">
        <f aca="false">IF(A242="","",IFERROR(MATCH(A242,Responses!$A$2:$A$1001,0),""))</f>
        <v/>
      </c>
    </row>
    <row r="243" customFormat="false" ht="15" hidden="false" customHeight="false" outlineLevel="0" collapsed="false">
      <c r="A243" s="27"/>
      <c r="B243" s="32" t="str">
        <f aca="false">IF($S243="","",INDEX(Responses!$B$2:$B$1001,$S243))</f>
        <v/>
      </c>
      <c r="C243" s="24" t="str">
        <f aca="false">IF($S243="","",INDEX(Responses!$E$2:$E$1001,$S243)&amp;"")</f>
        <v/>
      </c>
      <c r="D243" s="24" t="str">
        <f aca="false">IF($S243="","",INDEX(Responses!$G$2:$G$1001,$S243)&amp;"")</f>
        <v/>
      </c>
      <c r="E243" s="24" t="str">
        <f aca="false">IF($S243="","",INDEX(Responses!$J$2:$J$1001,$S243))</f>
        <v/>
      </c>
      <c r="F243" s="24" t="str">
        <f aca="false">IF($S243="","",MID(IF(AND(INDEX(Responses!$M$2:$M$1001,$S243)&lt;&gt;"",INDEX(Responses!$M$2:$M$1001,$S243)&lt;=2),", Booking/Admission","")&amp;IF(AND(INDEX(Responses!$N$2:$N$1001,$S243)&lt;&gt;"",INDEX(Responses!$N$2:$N$1001,$S243)&lt;=2),", Waiting time","")&amp;IF(AND(INDEX(Responses!$O$2:$O$1001,$S243)&lt;&gt;"",INDEX(Responses!$O$2:$O$1001,$S243)&lt;=2),", Doctor communication","")&amp;IF(AND(INDEX(Responses!$P$2:$P$1001,$S243)&lt;&gt;"",INDEX(Responses!$P$2:$P$1001,$S243)&lt;=2),", Time to ask questions","")&amp;IF(AND(INDEX(Responses!$Q$2:$Q$1001,$S243)&lt;&gt;"",INDEX(Responses!$Q$2:$Q$1001,$S243)&lt;=2),", Front desk and billing staff","")&amp;IF(AND(INDEX(Responses!$R$2:$R$1001,$S243)&lt;&gt;"",INDEX(Responses!$R$2:$R$1001,$S243)&lt;=2),", Billing clarity","")&amp;IF(AND(INDEX(Responses!$S$2:$S$1001,$S243)&lt;&gt;"",INDEX(Responses!$S$2:$S$1001,$S243)&lt;=2),", Cleanliness","")&amp;IF(AND(INDEX(Responses!$T$2:$T$1001,$S243)&lt;&gt;"",INDEX(Responses!$T$2:$T$1001,$S243)&lt;=2),", Nursing responsiveness","")&amp;IF(AND(INDEX(Responses!$U$2:$U$1001,$S243)&lt;&gt;"",INDEX(Responses!$U$2:$U$1001,$S243)&lt;=2),", Nursing courtesy","")&amp;IF(AND(INDEX(Responses!$V$2:$V$1001,$S243)&lt;&gt;"",INDEX(Responses!$V$2:$V$1001,$S243)&lt;=2),", Food","")&amp;IF(AND(INDEX(Responses!$W$2:$W$1001,$S243)&lt;&gt;"",INDEX(Responses!$W$2:$W$1001,$S243)&lt;=2),", Insurance/TPA","")&amp;IF(AND(INDEX(Responses!$X$2:$X$1001,$S243)&lt;&gt;"",INDEX(Responses!$X$2:$X$1001,$S243)&lt;=2),", Discharge process","")&amp;IF(AND(INDEX(Responses!$Y$2:$Y$1001,$S243)&lt;&gt;"",INDEX(Responses!$Y$2:$Y$1001,$S243)&lt;=2),", Discharge instructions",""),3,500))</f>
        <v/>
      </c>
      <c r="G243" s="24" t="str">
        <f aca="false">IF($S243="","",INDEX(Responses!$L$2:$L$1001,$S243)&amp;"")</f>
        <v/>
      </c>
      <c r="H243" s="27"/>
      <c r="I243" s="33"/>
      <c r="J243" s="34" t="str">
        <f aca="false">IF(OR(I243="",B243=""),"",ROUND((I243-B243)*24,1))</f>
        <v/>
      </c>
      <c r="K243" s="27"/>
      <c r="L243" s="27"/>
      <c r="M243" s="27"/>
      <c r="N243" s="35"/>
      <c r="O243" s="36" t="str">
        <f aca="false">IF(OR(N243="",B243=""),"",N243-B243)</f>
        <v/>
      </c>
      <c r="P243" s="24" t="str">
        <f aca="false">IF(J243="","",IF(AND(C243="IPD",J243&lt;=24),"Yes",IF(AND(C243&lt;&gt;"IPD",J243&lt;=48),"Yes","No")))</f>
        <v/>
      </c>
      <c r="Q243" s="24" t="str">
        <f aca="false">IF(B243="","",TEXT(B243,"yyyy-mm"))</f>
        <v/>
      </c>
      <c r="R243" s="34" t="str">
        <f aca="false">IF(AND(Q243='Monthly Summary'!$C$4,J243&lt;&gt;""),J243,"")</f>
        <v/>
      </c>
      <c r="S243" s="24" t="str">
        <f aca="false">IF(A243="","",IFERROR(MATCH(A243,Responses!$A$2:$A$1001,0),""))</f>
        <v/>
      </c>
    </row>
    <row r="244" customFormat="false" ht="15" hidden="false" customHeight="false" outlineLevel="0" collapsed="false">
      <c r="A244" s="27"/>
      <c r="B244" s="32" t="str">
        <f aca="false">IF($S244="","",INDEX(Responses!$B$2:$B$1001,$S244))</f>
        <v/>
      </c>
      <c r="C244" s="24" t="str">
        <f aca="false">IF($S244="","",INDEX(Responses!$E$2:$E$1001,$S244)&amp;"")</f>
        <v/>
      </c>
      <c r="D244" s="24" t="str">
        <f aca="false">IF($S244="","",INDEX(Responses!$G$2:$G$1001,$S244)&amp;"")</f>
        <v/>
      </c>
      <c r="E244" s="24" t="str">
        <f aca="false">IF($S244="","",INDEX(Responses!$J$2:$J$1001,$S244))</f>
        <v/>
      </c>
      <c r="F244" s="24" t="str">
        <f aca="false">IF($S244="","",MID(IF(AND(INDEX(Responses!$M$2:$M$1001,$S244)&lt;&gt;"",INDEX(Responses!$M$2:$M$1001,$S244)&lt;=2),", Booking/Admission","")&amp;IF(AND(INDEX(Responses!$N$2:$N$1001,$S244)&lt;&gt;"",INDEX(Responses!$N$2:$N$1001,$S244)&lt;=2),", Waiting time","")&amp;IF(AND(INDEX(Responses!$O$2:$O$1001,$S244)&lt;&gt;"",INDEX(Responses!$O$2:$O$1001,$S244)&lt;=2),", Doctor communication","")&amp;IF(AND(INDEX(Responses!$P$2:$P$1001,$S244)&lt;&gt;"",INDEX(Responses!$P$2:$P$1001,$S244)&lt;=2),", Time to ask questions","")&amp;IF(AND(INDEX(Responses!$Q$2:$Q$1001,$S244)&lt;&gt;"",INDEX(Responses!$Q$2:$Q$1001,$S244)&lt;=2),", Front desk and billing staff","")&amp;IF(AND(INDEX(Responses!$R$2:$R$1001,$S244)&lt;&gt;"",INDEX(Responses!$R$2:$R$1001,$S244)&lt;=2),", Billing clarity","")&amp;IF(AND(INDEX(Responses!$S$2:$S$1001,$S244)&lt;&gt;"",INDEX(Responses!$S$2:$S$1001,$S244)&lt;=2),", Cleanliness","")&amp;IF(AND(INDEX(Responses!$T$2:$T$1001,$S244)&lt;&gt;"",INDEX(Responses!$T$2:$T$1001,$S244)&lt;=2),", Nursing responsiveness","")&amp;IF(AND(INDEX(Responses!$U$2:$U$1001,$S244)&lt;&gt;"",INDEX(Responses!$U$2:$U$1001,$S244)&lt;=2),", Nursing courtesy","")&amp;IF(AND(INDEX(Responses!$V$2:$V$1001,$S244)&lt;&gt;"",INDEX(Responses!$V$2:$V$1001,$S244)&lt;=2),", Food","")&amp;IF(AND(INDEX(Responses!$W$2:$W$1001,$S244)&lt;&gt;"",INDEX(Responses!$W$2:$W$1001,$S244)&lt;=2),", Insurance/TPA","")&amp;IF(AND(INDEX(Responses!$X$2:$X$1001,$S244)&lt;&gt;"",INDEX(Responses!$X$2:$X$1001,$S244)&lt;=2),", Discharge process","")&amp;IF(AND(INDEX(Responses!$Y$2:$Y$1001,$S244)&lt;&gt;"",INDEX(Responses!$Y$2:$Y$1001,$S244)&lt;=2),", Discharge instructions",""),3,500))</f>
        <v/>
      </c>
      <c r="G244" s="24" t="str">
        <f aca="false">IF($S244="","",INDEX(Responses!$L$2:$L$1001,$S244)&amp;"")</f>
        <v/>
      </c>
      <c r="H244" s="27"/>
      <c r="I244" s="33"/>
      <c r="J244" s="34" t="str">
        <f aca="false">IF(OR(I244="",B244=""),"",ROUND((I244-B244)*24,1))</f>
        <v/>
      </c>
      <c r="K244" s="27"/>
      <c r="L244" s="27"/>
      <c r="M244" s="27"/>
      <c r="N244" s="35"/>
      <c r="O244" s="36" t="str">
        <f aca="false">IF(OR(N244="",B244=""),"",N244-B244)</f>
        <v/>
      </c>
      <c r="P244" s="24" t="str">
        <f aca="false">IF(J244="","",IF(AND(C244="IPD",J244&lt;=24),"Yes",IF(AND(C244&lt;&gt;"IPD",J244&lt;=48),"Yes","No")))</f>
        <v/>
      </c>
      <c r="Q244" s="24" t="str">
        <f aca="false">IF(B244="","",TEXT(B244,"yyyy-mm"))</f>
        <v/>
      </c>
      <c r="R244" s="34" t="str">
        <f aca="false">IF(AND(Q244='Monthly Summary'!$C$4,J244&lt;&gt;""),J244,"")</f>
        <v/>
      </c>
      <c r="S244" s="24" t="str">
        <f aca="false">IF(A244="","",IFERROR(MATCH(A244,Responses!$A$2:$A$1001,0),""))</f>
        <v/>
      </c>
    </row>
    <row r="245" customFormat="false" ht="15" hidden="false" customHeight="false" outlineLevel="0" collapsed="false">
      <c r="A245" s="27"/>
      <c r="B245" s="32" t="str">
        <f aca="false">IF($S245="","",INDEX(Responses!$B$2:$B$1001,$S245))</f>
        <v/>
      </c>
      <c r="C245" s="24" t="str">
        <f aca="false">IF($S245="","",INDEX(Responses!$E$2:$E$1001,$S245)&amp;"")</f>
        <v/>
      </c>
      <c r="D245" s="24" t="str">
        <f aca="false">IF($S245="","",INDEX(Responses!$G$2:$G$1001,$S245)&amp;"")</f>
        <v/>
      </c>
      <c r="E245" s="24" t="str">
        <f aca="false">IF($S245="","",INDEX(Responses!$J$2:$J$1001,$S245))</f>
        <v/>
      </c>
      <c r="F245" s="24" t="str">
        <f aca="false">IF($S245="","",MID(IF(AND(INDEX(Responses!$M$2:$M$1001,$S245)&lt;&gt;"",INDEX(Responses!$M$2:$M$1001,$S245)&lt;=2),", Booking/Admission","")&amp;IF(AND(INDEX(Responses!$N$2:$N$1001,$S245)&lt;&gt;"",INDEX(Responses!$N$2:$N$1001,$S245)&lt;=2),", Waiting time","")&amp;IF(AND(INDEX(Responses!$O$2:$O$1001,$S245)&lt;&gt;"",INDEX(Responses!$O$2:$O$1001,$S245)&lt;=2),", Doctor communication","")&amp;IF(AND(INDEX(Responses!$P$2:$P$1001,$S245)&lt;&gt;"",INDEX(Responses!$P$2:$P$1001,$S245)&lt;=2),", Time to ask questions","")&amp;IF(AND(INDEX(Responses!$Q$2:$Q$1001,$S245)&lt;&gt;"",INDEX(Responses!$Q$2:$Q$1001,$S245)&lt;=2),", Front desk and billing staff","")&amp;IF(AND(INDEX(Responses!$R$2:$R$1001,$S245)&lt;&gt;"",INDEX(Responses!$R$2:$R$1001,$S245)&lt;=2),", Billing clarity","")&amp;IF(AND(INDEX(Responses!$S$2:$S$1001,$S245)&lt;&gt;"",INDEX(Responses!$S$2:$S$1001,$S245)&lt;=2),", Cleanliness","")&amp;IF(AND(INDEX(Responses!$T$2:$T$1001,$S245)&lt;&gt;"",INDEX(Responses!$T$2:$T$1001,$S245)&lt;=2),", Nursing responsiveness","")&amp;IF(AND(INDEX(Responses!$U$2:$U$1001,$S245)&lt;&gt;"",INDEX(Responses!$U$2:$U$1001,$S245)&lt;=2),", Nursing courtesy","")&amp;IF(AND(INDEX(Responses!$V$2:$V$1001,$S245)&lt;&gt;"",INDEX(Responses!$V$2:$V$1001,$S245)&lt;=2),", Food","")&amp;IF(AND(INDEX(Responses!$W$2:$W$1001,$S245)&lt;&gt;"",INDEX(Responses!$W$2:$W$1001,$S245)&lt;=2),", Insurance/TPA","")&amp;IF(AND(INDEX(Responses!$X$2:$X$1001,$S245)&lt;&gt;"",INDEX(Responses!$X$2:$X$1001,$S245)&lt;=2),", Discharge process","")&amp;IF(AND(INDEX(Responses!$Y$2:$Y$1001,$S245)&lt;&gt;"",INDEX(Responses!$Y$2:$Y$1001,$S245)&lt;=2),", Discharge instructions",""),3,500))</f>
        <v/>
      </c>
      <c r="G245" s="24" t="str">
        <f aca="false">IF($S245="","",INDEX(Responses!$L$2:$L$1001,$S245)&amp;"")</f>
        <v/>
      </c>
      <c r="H245" s="27"/>
      <c r="I245" s="33"/>
      <c r="J245" s="34" t="str">
        <f aca="false">IF(OR(I245="",B245=""),"",ROUND((I245-B245)*24,1))</f>
        <v/>
      </c>
      <c r="K245" s="27"/>
      <c r="L245" s="27"/>
      <c r="M245" s="27"/>
      <c r="N245" s="35"/>
      <c r="O245" s="36" t="str">
        <f aca="false">IF(OR(N245="",B245=""),"",N245-B245)</f>
        <v/>
      </c>
      <c r="P245" s="24" t="str">
        <f aca="false">IF(J245="","",IF(AND(C245="IPD",J245&lt;=24),"Yes",IF(AND(C245&lt;&gt;"IPD",J245&lt;=48),"Yes","No")))</f>
        <v/>
      </c>
      <c r="Q245" s="24" t="str">
        <f aca="false">IF(B245="","",TEXT(B245,"yyyy-mm"))</f>
        <v/>
      </c>
      <c r="R245" s="34" t="str">
        <f aca="false">IF(AND(Q245='Monthly Summary'!$C$4,J245&lt;&gt;""),J245,"")</f>
        <v/>
      </c>
      <c r="S245" s="24" t="str">
        <f aca="false">IF(A245="","",IFERROR(MATCH(A245,Responses!$A$2:$A$1001,0),""))</f>
        <v/>
      </c>
    </row>
    <row r="246" customFormat="false" ht="15" hidden="false" customHeight="false" outlineLevel="0" collapsed="false">
      <c r="A246" s="27"/>
      <c r="B246" s="32" t="str">
        <f aca="false">IF($S246="","",INDEX(Responses!$B$2:$B$1001,$S246))</f>
        <v/>
      </c>
      <c r="C246" s="24" t="str">
        <f aca="false">IF($S246="","",INDEX(Responses!$E$2:$E$1001,$S246)&amp;"")</f>
        <v/>
      </c>
      <c r="D246" s="24" t="str">
        <f aca="false">IF($S246="","",INDEX(Responses!$G$2:$G$1001,$S246)&amp;"")</f>
        <v/>
      </c>
      <c r="E246" s="24" t="str">
        <f aca="false">IF($S246="","",INDEX(Responses!$J$2:$J$1001,$S246))</f>
        <v/>
      </c>
      <c r="F246" s="24" t="str">
        <f aca="false">IF($S246="","",MID(IF(AND(INDEX(Responses!$M$2:$M$1001,$S246)&lt;&gt;"",INDEX(Responses!$M$2:$M$1001,$S246)&lt;=2),", Booking/Admission","")&amp;IF(AND(INDEX(Responses!$N$2:$N$1001,$S246)&lt;&gt;"",INDEX(Responses!$N$2:$N$1001,$S246)&lt;=2),", Waiting time","")&amp;IF(AND(INDEX(Responses!$O$2:$O$1001,$S246)&lt;&gt;"",INDEX(Responses!$O$2:$O$1001,$S246)&lt;=2),", Doctor communication","")&amp;IF(AND(INDEX(Responses!$P$2:$P$1001,$S246)&lt;&gt;"",INDEX(Responses!$P$2:$P$1001,$S246)&lt;=2),", Time to ask questions","")&amp;IF(AND(INDEX(Responses!$Q$2:$Q$1001,$S246)&lt;&gt;"",INDEX(Responses!$Q$2:$Q$1001,$S246)&lt;=2),", Front desk and billing staff","")&amp;IF(AND(INDEX(Responses!$R$2:$R$1001,$S246)&lt;&gt;"",INDEX(Responses!$R$2:$R$1001,$S246)&lt;=2),", Billing clarity","")&amp;IF(AND(INDEX(Responses!$S$2:$S$1001,$S246)&lt;&gt;"",INDEX(Responses!$S$2:$S$1001,$S246)&lt;=2),", Cleanliness","")&amp;IF(AND(INDEX(Responses!$T$2:$T$1001,$S246)&lt;&gt;"",INDEX(Responses!$T$2:$T$1001,$S246)&lt;=2),", Nursing responsiveness","")&amp;IF(AND(INDEX(Responses!$U$2:$U$1001,$S246)&lt;&gt;"",INDEX(Responses!$U$2:$U$1001,$S246)&lt;=2),", Nursing courtesy","")&amp;IF(AND(INDEX(Responses!$V$2:$V$1001,$S246)&lt;&gt;"",INDEX(Responses!$V$2:$V$1001,$S246)&lt;=2),", Food","")&amp;IF(AND(INDEX(Responses!$W$2:$W$1001,$S246)&lt;&gt;"",INDEX(Responses!$W$2:$W$1001,$S246)&lt;=2),", Insurance/TPA","")&amp;IF(AND(INDEX(Responses!$X$2:$X$1001,$S246)&lt;&gt;"",INDEX(Responses!$X$2:$X$1001,$S246)&lt;=2),", Discharge process","")&amp;IF(AND(INDEX(Responses!$Y$2:$Y$1001,$S246)&lt;&gt;"",INDEX(Responses!$Y$2:$Y$1001,$S246)&lt;=2),", Discharge instructions",""),3,500))</f>
        <v/>
      </c>
      <c r="G246" s="24" t="str">
        <f aca="false">IF($S246="","",INDEX(Responses!$L$2:$L$1001,$S246)&amp;"")</f>
        <v/>
      </c>
      <c r="H246" s="27"/>
      <c r="I246" s="33"/>
      <c r="J246" s="34" t="str">
        <f aca="false">IF(OR(I246="",B246=""),"",ROUND((I246-B246)*24,1))</f>
        <v/>
      </c>
      <c r="K246" s="27"/>
      <c r="L246" s="27"/>
      <c r="M246" s="27"/>
      <c r="N246" s="35"/>
      <c r="O246" s="36" t="str">
        <f aca="false">IF(OR(N246="",B246=""),"",N246-B246)</f>
        <v/>
      </c>
      <c r="P246" s="24" t="str">
        <f aca="false">IF(J246="","",IF(AND(C246="IPD",J246&lt;=24),"Yes",IF(AND(C246&lt;&gt;"IPD",J246&lt;=48),"Yes","No")))</f>
        <v/>
      </c>
      <c r="Q246" s="24" t="str">
        <f aca="false">IF(B246="","",TEXT(B246,"yyyy-mm"))</f>
        <v/>
      </c>
      <c r="R246" s="34" t="str">
        <f aca="false">IF(AND(Q246='Monthly Summary'!$C$4,J246&lt;&gt;""),J246,"")</f>
        <v/>
      </c>
      <c r="S246" s="24" t="str">
        <f aca="false">IF(A246="","",IFERROR(MATCH(A246,Responses!$A$2:$A$1001,0),""))</f>
        <v/>
      </c>
    </row>
    <row r="247" customFormat="false" ht="15" hidden="false" customHeight="false" outlineLevel="0" collapsed="false">
      <c r="A247" s="27"/>
      <c r="B247" s="32" t="str">
        <f aca="false">IF($S247="","",INDEX(Responses!$B$2:$B$1001,$S247))</f>
        <v/>
      </c>
      <c r="C247" s="24" t="str">
        <f aca="false">IF($S247="","",INDEX(Responses!$E$2:$E$1001,$S247)&amp;"")</f>
        <v/>
      </c>
      <c r="D247" s="24" t="str">
        <f aca="false">IF($S247="","",INDEX(Responses!$G$2:$G$1001,$S247)&amp;"")</f>
        <v/>
      </c>
      <c r="E247" s="24" t="str">
        <f aca="false">IF($S247="","",INDEX(Responses!$J$2:$J$1001,$S247))</f>
        <v/>
      </c>
      <c r="F247" s="24" t="str">
        <f aca="false">IF($S247="","",MID(IF(AND(INDEX(Responses!$M$2:$M$1001,$S247)&lt;&gt;"",INDEX(Responses!$M$2:$M$1001,$S247)&lt;=2),", Booking/Admission","")&amp;IF(AND(INDEX(Responses!$N$2:$N$1001,$S247)&lt;&gt;"",INDEX(Responses!$N$2:$N$1001,$S247)&lt;=2),", Waiting time","")&amp;IF(AND(INDEX(Responses!$O$2:$O$1001,$S247)&lt;&gt;"",INDEX(Responses!$O$2:$O$1001,$S247)&lt;=2),", Doctor communication","")&amp;IF(AND(INDEX(Responses!$P$2:$P$1001,$S247)&lt;&gt;"",INDEX(Responses!$P$2:$P$1001,$S247)&lt;=2),", Time to ask questions","")&amp;IF(AND(INDEX(Responses!$Q$2:$Q$1001,$S247)&lt;&gt;"",INDEX(Responses!$Q$2:$Q$1001,$S247)&lt;=2),", Front desk and billing staff","")&amp;IF(AND(INDEX(Responses!$R$2:$R$1001,$S247)&lt;&gt;"",INDEX(Responses!$R$2:$R$1001,$S247)&lt;=2),", Billing clarity","")&amp;IF(AND(INDEX(Responses!$S$2:$S$1001,$S247)&lt;&gt;"",INDEX(Responses!$S$2:$S$1001,$S247)&lt;=2),", Cleanliness","")&amp;IF(AND(INDEX(Responses!$T$2:$T$1001,$S247)&lt;&gt;"",INDEX(Responses!$T$2:$T$1001,$S247)&lt;=2),", Nursing responsiveness","")&amp;IF(AND(INDEX(Responses!$U$2:$U$1001,$S247)&lt;&gt;"",INDEX(Responses!$U$2:$U$1001,$S247)&lt;=2),", Nursing courtesy","")&amp;IF(AND(INDEX(Responses!$V$2:$V$1001,$S247)&lt;&gt;"",INDEX(Responses!$V$2:$V$1001,$S247)&lt;=2),", Food","")&amp;IF(AND(INDEX(Responses!$W$2:$W$1001,$S247)&lt;&gt;"",INDEX(Responses!$W$2:$W$1001,$S247)&lt;=2),", Insurance/TPA","")&amp;IF(AND(INDEX(Responses!$X$2:$X$1001,$S247)&lt;&gt;"",INDEX(Responses!$X$2:$X$1001,$S247)&lt;=2),", Discharge process","")&amp;IF(AND(INDEX(Responses!$Y$2:$Y$1001,$S247)&lt;&gt;"",INDEX(Responses!$Y$2:$Y$1001,$S247)&lt;=2),", Discharge instructions",""),3,500))</f>
        <v/>
      </c>
      <c r="G247" s="24" t="str">
        <f aca="false">IF($S247="","",INDEX(Responses!$L$2:$L$1001,$S247)&amp;"")</f>
        <v/>
      </c>
      <c r="H247" s="27"/>
      <c r="I247" s="33"/>
      <c r="J247" s="34" t="str">
        <f aca="false">IF(OR(I247="",B247=""),"",ROUND((I247-B247)*24,1))</f>
        <v/>
      </c>
      <c r="K247" s="27"/>
      <c r="L247" s="27"/>
      <c r="M247" s="27"/>
      <c r="N247" s="35"/>
      <c r="O247" s="36" t="str">
        <f aca="false">IF(OR(N247="",B247=""),"",N247-B247)</f>
        <v/>
      </c>
      <c r="P247" s="24" t="str">
        <f aca="false">IF(J247="","",IF(AND(C247="IPD",J247&lt;=24),"Yes",IF(AND(C247&lt;&gt;"IPD",J247&lt;=48),"Yes","No")))</f>
        <v/>
      </c>
      <c r="Q247" s="24" t="str">
        <f aca="false">IF(B247="","",TEXT(B247,"yyyy-mm"))</f>
        <v/>
      </c>
      <c r="R247" s="34" t="str">
        <f aca="false">IF(AND(Q247='Monthly Summary'!$C$4,J247&lt;&gt;""),J247,"")</f>
        <v/>
      </c>
      <c r="S247" s="24" t="str">
        <f aca="false">IF(A247="","",IFERROR(MATCH(A247,Responses!$A$2:$A$1001,0),""))</f>
        <v/>
      </c>
    </row>
    <row r="248" customFormat="false" ht="15" hidden="false" customHeight="false" outlineLevel="0" collapsed="false">
      <c r="A248" s="27"/>
      <c r="B248" s="32" t="str">
        <f aca="false">IF($S248="","",INDEX(Responses!$B$2:$B$1001,$S248))</f>
        <v/>
      </c>
      <c r="C248" s="24" t="str">
        <f aca="false">IF($S248="","",INDEX(Responses!$E$2:$E$1001,$S248)&amp;"")</f>
        <v/>
      </c>
      <c r="D248" s="24" t="str">
        <f aca="false">IF($S248="","",INDEX(Responses!$G$2:$G$1001,$S248)&amp;"")</f>
        <v/>
      </c>
      <c r="E248" s="24" t="str">
        <f aca="false">IF($S248="","",INDEX(Responses!$J$2:$J$1001,$S248))</f>
        <v/>
      </c>
      <c r="F248" s="24" t="str">
        <f aca="false">IF($S248="","",MID(IF(AND(INDEX(Responses!$M$2:$M$1001,$S248)&lt;&gt;"",INDEX(Responses!$M$2:$M$1001,$S248)&lt;=2),", Booking/Admission","")&amp;IF(AND(INDEX(Responses!$N$2:$N$1001,$S248)&lt;&gt;"",INDEX(Responses!$N$2:$N$1001,$S248)&lt;=2),", Waiting time","")&amp;IF(AND(INDEX(Responses!$O$2:$O$1001,$S248)&lt;&gt;"",INDEX(Responses!$O$2:$O$1001,$S248)&lt;=2),", Doctor communication","")&amp;IF(AND(INDEX(Responses!$P$2:$P$1001,$S248)&lt;&gt;"",INDEX(Responses!$P$2:$P$1001,$S248)&lt;=2),", Time to ask questions","")&amp;IF(AND(INDEX(Responses!$Q$2:$Q$1001,$S248)&lt;&gt;"",INDEX(Responses!$Q$2:$Q$1001,$S248)&lt;=2),", Front desk and billing staff","")&amp;IF(AND(INDEX(Responses!$R$2:$R$1001,$S248)&lt;&gt;"",INDEX(Responses!$R$2:$R$1001,$S248)&lt;=2),", Billing clarity","")&amp;IF(AND(INDEX(Responses!$S$2:$S$1001,$S248)&lt;&gt;"",INDEX(Responses!$S$2:$S$1001,$S248)&lt;=2),", Cleanliness","")&amp;IF(AND(INDEX(Responses!$T$2:$T$1001,$S248)&lt;&gt;"",INDEX(Responses!$T$2:$T$1001,$S248)&lt;=2),", Nursing responsiveness","")&amp;IF(AND(INDEX(Responses!$U$2:$U$1001,$S248)&lt;&gt;"",INDEX(Responses!$U$2:$U$1001,$S248)&lt;=2),", Nursing courtesy","")&amp;IF(AND(INDEX(Responses!$V$2:$V$1001,$S248)&lt;&gt;"",INDEX(Responses!$V$2:$V$1001,$S248)&lt;=2),", Food","")&amp;IF(AND(INDEX(Responses!$W$2:$W$1001,$S248)&lt;&gt;"",INDEX(Responses!$W$2:$W$1001,$S248)&lt;=2),", Insurance/TPA","")&amp;IF(AND(INDEX(Responses!$X$2:$X$1001,$S248)&lt;&gt;"",INDEX(Responses!$X$2:$X$1001,$S248)&lt;=2),", Discharge process","")&amp;IF(AND(INDEX(Responses!$Y$2:$Y$1001,$S248)&lt;&gt;"",INDEX(Responses!$Y$2:$Y$1001,$S248)&lt;=2),", Discharge instructions",""),3,500))</f>
        <v/>
      </c>
      <c r="G248" s="24" t="str">
        <f aca="false">IF($S248="","",INDEX(Responses!$L$2:$L$1001,$S248)&amp;"")</f>
        <v/>
      </c>
      <c r="H248" s="27"/>
      <c r="I248" s="33"/>
      <c r="J248" s="34" t="str">
        <f aca="false">IF(OR(I248="",B248=""),"",ROUND((I248-B248)*24,1))</f>
        <v/>
      </c>
      <c r="K248" s="27"/>
      <c r="L248" s="27"/>
      <c r="M248" s="27"/>
      <c r="N248" s="35"/>
      <c r="O248" s="36" t="str">
        <f aca="false">IF(OR(N248="",B248=""),"",N248-B248)</f>
        <v/>
      </c>
      <c r="P248" s="24" t="str">
        <f aca="false">IF(J248="","",IF(AND(C248="IPD",J248&lt;=24),"Yes",IF(AND(C248&lt;&gt;"IPD",J248&lt;=48),"Yes","No")))</f>
        <v/>
      </c>
      <c r="Q248" s="24" t="str">
        <f aca="false">IF(B248="","",TEXT(B248,"yyyy-mm"))</f>
        <v/>
      </c>
      <c r="R248" s="34" t="str">
        <f aca="false">IF(AND(Q248='Monthly Summary'!$C$4,J248&lt;&gt;""),J248,"")</f>
        <v/>
      </c>
      <c r="S248" s="24" t="str">
        <f aca="false">IF(A248="","",IFERROR(MATCH(A248,Responses!$A$2:$A$1001,0),""))</f>
        <v/>
      </c>
    </row>
    <row r="249" customFormat="false" ht="15" hidden="false" customHeight="false" outlineLevel="0" collapsed="false">
      <c r="A249" s="27"/>
      <c r="B249" s="32" t="str">
        <f aca="false">IF($S249="","",INDEX(Responses!$B$2:$B$1001,$S249))</f>
        <v/>
      </c>
      <c r="C249" s="24" t="str">
        <f aca="false">IF($S249="","",INDEX(Responses!$E$2:$E$1001,$S249)&amp;"")</f>
        <v/>
      </c>
      <c r="D249" s="24" t="str">
        <f aca="false">IF($S249="","",INDEX(Responses!$G$2:$G$1001,$S249)&amp;"")</f>
        <v/>
      </c>
      <c r="E249" s="24" t="str">
        <f aca="false">IF($S249="","",INDEX(Responses!$J$2:$J$1001,$S249))</f>
        <v/>
      </c>
      <c r="F249" s="24" t="str">
        <f aca="false">IF($S249="","",MID(IF(AND(INDEX(Responses!$M$2:$M$1001,$S249)&lt;&gt;"",INDEX(Responses!$M$2:$M$1001,$S249)&lt;=2),", Booking/Admission","")&amp;IF(AND(INDEX(Responses!$N$2:$N$1001,$S249)&lt;&gt;"",INDEX(Responses!$N$2:$N$1001,$S249)&lt;=2),", Waiting time","")&amp;IF(AND(INDEX(Responses!$O$2:$O$1001,$S249)&lt;&gt;"",INDEX(Responses!$O$2:$O$1001,$S249)&lt;=2),", Doctor communication","")&amp;IF(AND(INDEX(Responses!$P$2:$P$1001,$S249)&lt;&gt;"",INDEX(Responses!$P$2:$P$1001,$S249)&lt;=2),", Time to ask questions","")&amp;IF(AND(INDEX(Responses!$Q$2:$Q$1001,$S249)&lt;&gt;"",INDEX(Responses!$Q$2:$Q$1001,$S249)&lt;=2),", Front desk and billing staff","")&amp;IF(AND(INDEX(Responses!$R$2:$R$1001,$S249)&lt;&gt;"",INDEX(Responses!$R$2:$R$1001,$S249)&lt;=2),", Billing clarity","")&amp;IF(AND(INDEX(Responses!$S$2:$S$1001,$S249)&lt;&gt;"",INDEX(Responses!$S$2:$S$1001,$S249)&lt;=2),", Cleanliness","")&amp;IF(AND(INDEX(Responses!$T$2:$T$1001,$S249)&lt;&gt;"",INDEX(Responses!$T$2:$T$1001,$S249)&lt;=2),", Nursing responsiveness","")&amp;IF(AND(INDEX(Responses!$U$2:$U$1001,$S249)&lt;&gt;"",INDEX(Responses!$U$2:$U$1001,$S249)&lt;=2),", Nursing courtesy","")&amp;IF(AND(INDEX(Responses!$V$2:$V$1001,$S249)&lt;&gt;"",INDEX(Responses!$V$2:$V$1001,$S249)&lt;=2),", Food","")&amp;IF(AND(INDEX(Responses!$W$2:$W$1001,$S249)&lt;&gt;"",INDEX(Responses!$W$2:$W$1001,$S249)&lt;=2),", Insurance/TPA","")&amp;IF(AND(INDEX(Responses!$X$2:$X$1001,$S249)&lt;&gt;"",INDEX(Responses!$X$2:$X$1001,$S249)&lt;=2),", Discharge process","")&amp;IF(AND(INDEX(Responses!$Y$2:$Y$1001,$S249)&lt;&gt;"",INDEX(Responses!$Y$2:$Y$1001,$S249)&lt;=2),", Discharge instructions",""),3,500))</f>
        <v/>
      </c>
      <c r="G249" s="24" t="str">
        <f aca="false">IF($S249="","",INDEX(Responses!$L$2:$L$1001,$S249)&amp;"")</f>
        <v/>
      </c>
      <c r="H249" s="27"/>
      <c r="I249" s="33"/>
      <c r="J249" s="34" t="str">
        <f aca="false">IF(OR(I249="",B249=""),"",ROUND((I249-B249)*24,1))</f>
        <v/>
      </c>
      <c r="K249" s="27"/>
      <c r="L249" s="27"/>
      <c r="M249" s="27"/>
      <c r="N249" s="35"/>
      <c r="O249" s="36" t="str">
        <f aca="false">IF(OR(N249="",B249=""),"",N249-B249)</f>
        <v/>
      </c>
      <c r="P249" s="24" t="str">
        <f aca="false">IF(J249="","",IF(AND(C249="IPD",J249&lt;=24),"Yes",IF(AND(C249&lt;&gt;"IPD",J249&lt;=48),"Yes","No")))</f>
        <v/>
      </c>
      <c r="Q249" s="24" t="str">
        <f aca="false">IF(B249="","",TEXT(B249,"yyyy-mm"))</f>
        <v/>
      </c>
      <c r="R249" s="34" t="str">
        <f aca="false">IF(AND(Q249='Monthly Summary'!$C$4,J249&lt;&gt;""),J249,"")</f>
        <v/>
      </c>
      <c r="S249" s="24" t="str">
        <f aca="false">IF(A249="","",IFERROR(MATCH(A249,Responses!$A$2:$A$1001,0),""))</f>
        <v/>
      </c>
    </row>
    <row r="250" customFormat="false" ht="15" hidden="false" customHeight="false" outlineLevel="0" collapsed="false">
      <c r="A250" s="27"/>
      <c r="B250" s="32" t="str">
        <f aca="false">IF($S250="","",INDEX(Responses!$B$2:$B$1001,$S250))</f>
        <v/>
      </c>
      <c r="C250" s="24" t="str">
        <f aca="false">IF($S250="","",INDEX(Responses!$E$2:$E$1001,$S250)&amp;"")</f>
        <v/>
      </c>
      <c r="D250" s="24" t="str">
        <f aca="false">IF($S250="","",INDEX(Responses!$G$2:$G$1001,$S250)&amp;"")</f>
        <v/>
      </c>
      <c r="E250" s="24" t="str">
        <f aca="false">IF($S250="","",INDEX(Responses!$J$2:$J$1001,$S250))</f>
        <v/>
      </c>
      <c r="F250" s="24" t="str">
        <f aca="false">IF($S250="","",MID(IF(AND(INDEX(Responses!$M$2:$M$1001,$S250)&lt;&gt;"",INDEX(Responses!$M$2:$M$1001,$S250)&lt;=2),", Booking/Admission","")&amp;IF(AND(INDEX(Responses!$N$2:$N$1001,$S250)&lt;&gt;"",INDEX(Responses!$N$2:$N$1001,$S250)&lt;=2),", Waiting time","")&amp;IF(AND(INDEX(Responses!$O$2:$O$1001,$S250)&lt;&gt;"",INDEX(Responses!$O$2:$O$1001,$S250)&lt;=2),", Doctor communication","")&amp;IF(AND(INDEX(Responses!$P$2:$P$1001,$S250)&lt;&gt;"",INDEX(Responses!$P$2:$P$1001,$S250)&lt;=2),", Time to ask questions","")&amp;IF(AND(INDEX(Responses!$Q$2:$Q$1001,$S250)&lt;&gt;"",INDEX(Responses!$Q$2:$Q$1001,$S250)&lt;=2),", Front desk and billing staff","")&amp;IF(AND(INDEX(Responses!$R$2:$R$1001,$S250)&lt;&gt;"",INDEX(Responses!$R$2:$R$1001,$S250)&lt;=2),", Billing clarity","")&amp;IF(AND(INDEX(Responses!$S$2:$S$1001,$S250)&lt;&gt;"",INDEX(Responses!$S$2:$S$1001,$S250)&lt;=2),", Cleanliness","")&amp;IF(AND(INDEX(Responses!$T$2:$T$1001,$S250)&lt;&gt;"",INDEX(Responses!$T$2:$T$1001,$S250)&lt;=2),", Nursing responsiveness","")&amp;IF(AND(INDEX(Responses!$U$2:$U$1001,$S250)&lt;&gt;"",INDEX(Responses!$U$2:$U$1001,$S250)&lt;=2),", Nursing courtesy","")&amp;IF(AND(INDEX(Responses!$V$2:$V$1001,$S250)&lt;&gt;"",INDEX(Responses!$V$2:$V$1001,$S250)&lt;=2),", Food","")&amp;IF(AND(INDEX(Responses!$W$2:$W$1001,$S250)&lt;&gt;"",INDEX(Responses!$W$2:$W$1001,$S250)&lt;=2),", Insurance/TPA","")&amp;IF(AND(INDEX(Responses!$X$2:$X$1001,$S250)&lt;&gt;"",INDEX(Responses!$X$2:$X$1001,$S250)&lt;=2),", Discharge process","")&amp;IF(AND(INDEX(Responses!$Y$2:$Y$1001,$S250)&lt;&gt;"",INDEX(Responses!$Y$2:$Y$1001,$S250)&lt;=2),", Discharge instructions",""),3,500))</f>
        <v/>
      </c>
      <c r="G250" s="24" t="str">
        <f aca="false">IF($S250="","",INDEX(Responses!$L$2:$L$1001,$S250)&amp;"")</f>
        <v/>
      </c>
      <c r="H250" s="27"/>
      <c r="I250" s="33"/>
      <c r="J250" s="34" t="str">
        <f aca="false">IF(OR(I250="",B250=""),"",ROUND((I250-B250)*24,1))</f>
        <v/>
      </c>
      <c r="K250" s="27"/>
      <c r="L250" s="27"/>
      <c r="M250" s="27"/>
      <c r="N250" s="35"/>
      <c r="O250" s="36" t="str">
        <f aca="false">IF(OR(N250="",B250=""),"",N250-B250)</f>
        <v/>
      </c>
      <c r="P250" s="24" t="str">
        <f aca="false">IF(J250="","",IF(AND(C250="IPD",J250&lt;=24),"Yes",IF(AND(C250&lt;&gt;"IPD",J250&lt;=48),"Yes","No")))</f>
        <v/>
      </c>
      <c r="Q250" s="24" t="str">
        <f aca="false">IF(B250="","",TEXT(B250,"yyyy-mm"))</f>
        <v/>
      </c>
      <c r="R250" s="34" t="str">
        <f aca="false">IF(AND(Q250='Monthly Summary'!$C$4,J250&lt;&gt;""),J250,"")</f>
        <v/>
      </c>
      <c r="S250" s="24" t="str">
        <f aca="false">IF(A250="","",IFERROR(MATCH(A250,Responses!$A$2:$A$1001,0),""))</f>
        <v/>
      </c>
    </row>
    <row r="251" customFormat="false" ht="15" hidden="false" customHeight="false" outlineLevel="0" collapsed="false">
      <c r="A251" s="27"/>
      <c r="B251" s="32" t="str">
        <f aca="false">IF($S251="","",INDEX(Responses!$B$2:$B$1001,$S251))</f>
        <v/>
      </c>
      <c r="C251" s="24" t="str">
        <f aca="false">IF($S251="","",INDEX(Responses!$E$2:$E$1001,$S251)&amp;"")</f>
        <v/>
      </c>
      <c r="D251" s="24" t="str">
        <f aca="false">IF($S251="","",INDEX(Responses!$G$2:$G$1001,$S251)&amp;"")</f>
        <v/>
      </c>
      <c r="E251" s="24" t="str">
        <f aca="false">IF($S251="","",INDEX(Responses!$J$2:$J$1001,$S251))</f>
        <v/>
      </c>
      <c r="F251" s="24" t="str">
        <f aca="false">IF($S251="","",MID(IF(AND(INDEX(Responses!$M$2:$M$1001,$S251)&lt;&gt;"",INDEX(Responses!$M$2:$M$1001,$S251)&lt;=2),", Booking/Admission","")&amp;IF(AND(INDEX(Responses!$N$2:$N$1001,$S251)&lt;&gt;"",INDEX(Responses!$N$2:$N$1001,$S251)&lt;=2),", Waiting time","")&amp;IF(AND(INDEX(Responses!$O$2:$O$1001,$S251)&lt;&gt;"",INDEX(Responses!$O$2:$O$1001,$S251)&lt;=2),", Doctor communication","")&amp;IF(AND(INDEX(Responses!$P$2:$P$1001,$S251)&lt;&gt;"",INDEX(Responses!$P$2:$P$1001,$S251)&lt;=2),", Time to ask questions","")&amp;IF(AND(INDEX(Responses!$Q$2:$Q$1001,$S251)&lt;&gt;"",INDEX(Responses!$Q$2:$Q$1001,$S251)&lt;=2),", Front desk and billing staff","")&amp;IF(AND(INDEX(Responses!$R$2:$R$1001,$S251)&lt;&gt;"",INDEX(Responses!$R$2:$R$1001,$S251)&lt;=2),", Billing clarity","")&amp;IF(AND(INDEX(Responses!$S$2:$S$1001,$S251)&lt;&gt;"",INDEX(Responses!$S$2:$S$1001,$S251)&lt;=2),", Cleanliness","")&amp;IF(AND(INDEX(Responses!$T$2:$T$1001,$S251)&lt;&gt;"",INDEX(Responses!$T$2:$T$1001,$S251)&lt;=2),", Nursing responsiveness","")&amp;IF(AND(INDEX(Responses!$U$2:$U$1001,$S251)&lt;&gt;"",INDEX(Responses!$U$2:$U$1001,$S251)&lt;=2),", Nursing courtesy","")&amp;IF(AND(INDEX(Responses!$V$2:$V$1001,$S251)&lt;&gt;"",INDEX(Responses!$V$2:$V$1001,$S251)&lt;=2),", Food","")&amp;IF(AND(INDEX(Responses!$W$2:$W$1001,$S251)&lt;&gt;"",INDEX(Responses!$W$2:$W$1001,$S251)&lt;=2),", Insurance/TPA","")&amp;IF(AND(INDEX(Responses!$X$2:$X$1001,$S251)&lt;&gt;"",INDEX(Responses!$X$2:$X$1001,$S251)&lt;=2),", Discharge process","")&amp;IF(AND(INDEX(Responses!$Y$2:$Y$1001,$S251)&lt;&gt;"",INDEX(Responses!$Y$2:$Y$1001,$S251)&lt;=2),", Discharge instructions",""),3,500))</f>
        <v/>
      </c>
      <c r="G251" s="24" t="str">
        <f aca="false">IF($S251="","",INDEX(Responses!$L$2:$L$1001,$S251)&amp;"")</f>
        <v/>
      </c>
      <c r="H251" s="27"/>
      <c r="I251" s="33"/>
      <c r="J251" s="34" t="str">
        <f aca="false">IF(OR(I251="",B251=""),"",ROUND((I251-B251)*24,1))</f>
        <v/>
      </c>
      <c r="K251" s="27"/>
      <c r="L251" s="27"/>
      <c r="M251" s="27"/>
      <c r="N251" s="35"/>
      <c r="O251" s="36" t="str">
        <f aca="false">IF(OR(N251="",B251=""),"",N251-B251)</f>
        <v/>
      </c>
      <c r="P251" s="24" t="str">
        <f aca="false">IF(J251="","",IF(AND(C251="IPD",J251&lt;=24),"Yes",IF(AND(C251&lt;&gt;"IPD",J251&lt;=48),"Yes","No")))</f>
        <v/>
      </c>
      <c r="Q251" s="24" t="str">
        <f aca="false">IF(B251="","",TEXT(B251,"yyyy-mm"))</f>
        <v/>
      </c>
      <c r="R251" s="34" t="str">
        <f aca="false">IF(AND(Q251='Monthly Summary'!$C$4,J251&lt;&gt;""),J251,"")</f>
        <v/>
      </c>
      <c r="S251" s="24" t="str">
        <f aca="false">IF(A251="","",IFERROR(MATCH(A251,Responses!$A$2:$A$1001,0),""))</f>
        <v/>
      </c>
    </row>
    <row r="252" customFormat="false" ht="15" hidden="false" customHeight="false" outlineLevel="0" collapsed="false">
      <c r="A252" s="27"/>
      <c r="B252" s="32" t="str">
        <f aca="false">IF($S252="","",INDEX(Responses!$B$2:$B$1001,$S252))</f>
        <v/>
      </c>
      <c r="C252" s="24" t="str">
        <f aca="false">IF($S252="","",INDEX(Responses!$E$2:$E$1001,$S252)&amp;"")</f>
        <v/>
      </c>
      <c r="D252" s="24" t="str">
        <f aca="false">IF($S252="","",INDEX(Responses!$G$2:$G$1001,$S252)&amp;"")</f>
        <v/>
      </c>
      <c r="E252" s="24" t="str">
        <f aca="false">IF($S252="","",INDEX(Responses!$J$2:$J$1001,$S252))</f>
        <v/>
      </c>
      <c r="F252" s="24" t="str">
        <f aca="false">IF($S252="","",MID(IF(AND(INDEX(Responses!$M$2:$M$1001,$S252)&lt;&gt;"",INDEX(Responses!$M$2:$M$1001,$S252)&lt;=2),", Booking/Admission","")&amp;IF(AND(INDEX(Responses!$N$2:$N$1001,$S252)&lt;&gt;"",INDEX(Responses!$N$2:$N$1001,$S252)&lt;=2),", Waiting time","")&amp;IF(AND(INDEX(Responses!$O$2:$O$1001,$S252)&lt;&gt;"",INDEX(Responses!$O$2:$O$1001,$S252)&lt;=2),", Doctor communication","")&amp;IF(AND(INDEX(Responses!$P$2:$P$1001,$S252)&lt;&gt;"",INDEX(Responses!$P$2:$P$1001,$S252)&lt;=2),", Time to ask questions","")&amp;IF(AND(INDEX(Responses!$Q$2:$Q$1001,$S252)&lt;&gt;"",INDEX(Responses!$Q$2:$Q$1001,$S252)&lt;=2),", Front desk and billing staff","")&amp;IF(AND(INDEX(Responses!$R$2:$R$1001,$S252)&lt;&gt;"",INDEX(Responses!$R$2:$R$1001,$S252)&lt;=2),", Billing clarity","")&amp;IF(AND(INDEX(Responses!$S$2:$S$1001,$S252)&lt;&gt;"",INDEX(Responses!$S$2:$S$1001,$S252)&lt;=2),", Cleanliness","")&amp;IF(AND(INDEX(Responses!$T$2:$T$1001,$S252)&lt;&gt;"",INDEX(Responses!$T$2:$T$1001,$S252)&lt;=2),", Nursing responsiveness","")&amp;IF(AND(INDEX(Responses!$U$2:$U$1001,$S252)&lt;&gt;"",INDEX(Responses!$U$2:$U$1001,$S252)&lt;=2),", Nursing courtesy","")&amp;IF(AND(INDEX(Responses!$V$2:$V$1001,$S252)&lt;&gt;"",INDEX(Responses!$V$2:$V$1001,$S252)&lt;=2),", Food","")&amp;IF(AND(INDEX(Responses!$W$2:$W$1001,$S252)&lt;&gt;"",INDEX(Responses!$W$2:$W$1001,$S252)&lt;=2),", Insurance/TPA","")&amp;IF(AND(INDEX(Responses!$X$2:$X$1001,$S252)&lt;&gt;"",INDEX(Responses!$X$2:$X$1001,$S252)&lt;=2),", Discharge process","")&amp;IF(AND(INDEX(Responses!$Y$2:$Y$1001,$S252)&lt;&gt;"",INDEX(Responses!$Y$2:$Y$1001,$S252)&lt;=2),", Discharge instructions",""),3,500))</f>
        <v/>
      </c>
      <c r="G252" s="24" t="str">
        <f aca="false">IF($S252="","",INDEX(Responses!$L$2:$L$1001,$S252)&amp;"")</f>
        <v/>
      </c>
      <c r="H252" s="27"/>
      <c r="I252" s="33"/>
      <c r="J252" s="34" t="str">
        <f aca="false">IF(OR(I252="",B252=""),"",ROUND((I252-B252)*24,1))</f>
        <v/>
      </c>
      <c r="K252" s="27"/>
      <c r="L252" s="27"/>
      <c r="M252" s="27"/>
      <c r="N252" s="35"/>
      <c r="O252" s="36" t="str">
        <f aca="false">IF(OR(N252="",B252=""),"",N252-B252)</f>
        <v/>
      </c>
      <c r="P252" s="24" t="str">
        <f aca="false">IF(J252="","",IF(AND(C252="IPD",J252&lt;=24),"Yes",IF(AND(C252&lt;&gt;"IPD",J252&lt;=48),"Yes","No")))</f>
        <v/>
      </c>
      <c r="Q252" s="24" t="str">
        <f aca="false">IF(B252="","",TEXT(B252,"yyyy-mm"))</f>
        <v/>
      </c>
      <c r="R252" s="34" t="str">
        <f aca="false">IF(AND(Q252='Monthly Summary'!$C$4,J252&lt;&gt;""),J252,"")</f>
        <v/>
      </c>
      <c r="S252" s="24" t="str">
        <f aca="false">IF(A252="","",IFERROR(MATCH(A252,Responses!$A$2:$A$1001,0),""))</f>
        <v/>
      </c>
    </row>
    <row r="253" customFormat="false" ht="15" hidden="false" customHeight="false" outlineLevel="0" collapsed="false">
      <c r="A253" s="27"/>
      <c r="B253" s="32" t="str">
        <f aca="false">IF($S253="","",INDEX(Responses!$B$2:$B$1001,$S253))</f>
        <v/>
      </c>
      <c r="C253" s="24" t="str">
        <f aca="false">IF($S253="","",INDEX(Responses!$E$2:$E$1001,$S253)&amp;"")</f>
        <v/>
      </c>
      <c r="D253" s="24" t="str">
        <f aca="false">IF($S253="","",INDEX(Responses!$G$2:$G$1001,$S253)&amp;"")</f>
        <v/>
      </c>
      <c r="E253" s="24" t="str">
        <f aca="false">IF($S253="","",INDEX(Responses!$J$2:$J$1001,$S253))</f>
        <v/>
      </c>
      <c r="F253" s="24" t="str">
        <f aca="false">IF($S253="","",MID(IF(AND(INDEX(Responses!$M$2:$M$1001,$S253)&lt;&gt;"",INDEX(Responses!$M$2:$M$1001,$S253)&lt;=2),", Booking/Admission","")&amp;IF(AND(INDEX(Responses!$N$2:$N$1001,$S253)&lt;&gt;"",INDEX(Responses!$N$2:$N$1001,$S253)&lt;=2),", Waiting time","")&amp;IF(AND(INDEX(Responses!$O$2:$O$1001,$S253)&lt;&gt;"",INDEX(Responses!$O$2:$O$1001,$S253)&lt;=2),", Doctor communication","")&amp;IF(AND(INDEX(Responses!$P$2:$P$1001,$S253)&lt;&gt;"",INDEX(Responses!$P$2:$P$1001,$S253)&lt;=2),", Time to ask questions","")&amp;IF(AND(INDEX(Responses!$Q$2:$Q$1001,$S253)&lt;&gt;"",INDEX(Responses!$Q$2:$Q$1001,$S253)&lt;=2),", Front desk and billing staff","")&amp;IF(AND(INDEX(Responses!$R$2:$R$1001,$S253)&lt;&gt;"",INDEX(Responses!$R$2:$R$1001,$S253)&lt;=2),", Billing clarity","")&amp;IF(AND(INDEX(Responses!$S$2:$S$1001,$S253)&lt;&gt;"",INDEX(Responses!$S$2:$S$1001,$S253)&lt;=2),", Cleanliness","")&amp;IF(AND(INDEX(Responses!$T$2:$T$1001,$S253)&lt;&gt;"",INDEX(Responses!$T$2:$T$1001,$S253)&lt;=2),", Nursing responsiveness","")&amp;IF(AND(INDEX(Responses!$U$2:$U$1001,$S253)&lt;&gt;"",INDEX(Responses!$U$2:$U$1001,$S253)&lt;=2),", Nursing courtesy","")&amp;IF(AND(INDEX(Responses!$V$2:$V$1001,$S253)&lt;&gt;"",INDEX(Responses!$V$2:$V$1001,$S253)&lt;=2),", Food","")&amp;IF(AND(INDEX(Responses!$W$2:$W$1001,$S253)&lt;&gt;"",INDEX(Responses!$W$2:$W$1001,$S253)&lt;=2),", Insurance/TPA","")&amp;IF(AND(INDEX(Responses!$X$2:$X$1001,$S253)&lt;&gt;"",INDEX(Responses!$X$2:$X$1001,$S253)&lt;=2),", Discharge process","")&amp;IF(AND(INDEX(Responses!$Y$2:$Y$1001,$S253)&lt;&gt;"",INDEX(Responses!$Y$2:$Y$1001,$S253)&lt;=2),", Discharge instructions",""),3,500))</f>
        <v/>
      </c>
      <c r="G253" s="24" t="str">
        <f aca="false">IF($S253="","",INDEX(Responses!$L$2:$L$1001,$S253)&amp;"")</f>
        <v/>
      </c>
      <c r="H253" s="27"/>
      <c r="I253" s="33"/>
      <c r="J253" s="34" t="str">
        <f aca="false">IF(OR(I253="",B253=""),"",ROUND((I253-B253)*24,1))</f>
        <v/>
      </c>
      <c r="K253" s="27"/>
      <c r="L253" s="27"/>
      <c r="M253" s="27"/>
      <c r="N253" s="35"/>
      <c r="O253" s="36" t="str">
        <f aca="false">IF(OR(N253="",B253=""),"",N253-B253)</f>
        <v/>
      </c>
      <c r="P253" s="24" t="str">
        <f aca="false">IF(J253="","",IF(AND(C253="IPD",J253&lt;=24),"Yes",IF(AND(C253&lt;&gt;"IPD",J253&lt;=48),"Yes","No")))</f>
        <v/>
      </c>
      <c r="Q253" s="24" t="str">
        <f aca="false">IF(B253="","",TEXT(B253,"yyyy-mm"))</f>
        <v/>
      </c>
      <c r="R253" s="34" t="str">
        <f aca="false">IF(AND(Q253='Monthly Summary'!$C$4,J253&lt;&gt;""),J253,"")</f>
        <v/>
      </c>
      <c r="S253" s="24" t="str">
        <f aca="false">IF(A253="","",IFERROR(MATCH(A253,Responses!$A$2:$A$1001,0),""))</f>
        <v/>
      </c>
    </row>
    <row r="254" customFormat="false" ht="15" hidden="false" customHeight="false" outlineLevel="0" collapsed="false">
      <c r="A254" s="27"/>
      <c r="B254" s="32" t="str">
        <f aca="false">IF($S254="","",INDEX(Responses!$B$2:$B$1001,$S254))</f>
        <v/>
      </c>
      <c r="C254" s="24" t="str">
        <f aca="false">IF($S254="","",INDEX(Responses!$E$2:$E$1001,$S254)&amp;"")</f>
        <v/>
      </c>
      <c r="D254" s="24" t="str">
        <f aca="false">IF($S254="","",INDEX(Responses!$G$2:$G$1001,$S254)&amp;"")</f>
        <v/>
      </c>
      <c r="E254" s="24" t="str">
        <f aca="false">IF($S254="","",INDEX(Responses!$J$2:$J$1001,$S254))</f>
        <v/>
      </c>
      <c r="F254" s="24" t="str">
        <f aca="false">IF($S254="","",MID(IF(AND(INDEX(Responses!$M$2:$M$1001,$S254)&lt;&gt;"",INDEX(Responses!$M$2:$M$1001,$S254)&lt;=2),", Booking/Admission","")&amp;IF(AND(INDEX(Responses!$N$2:$N$1001,$S254)&lt;&gt;"",INDEX(Responses!$N$2:$N$1001,$S254)&lt;=2),", Waiting time","")&amp;IF(AND(INDEX(Responses!$O$2:$O$1001,$S254)&lt;&gt;"",INDEX(Responses!$O$2:$O$1001,$S254)&lt;=2),", Doctor communication","")&amp;IF(AND(INDEX(Responses!$P$2:$P$1001,$S254)&lt;&gt;"",INDEX(Responses!$P$2:$P$1001,$S254)&lt;=2),", Time to ask questions","")&amp;IF(AND(INDEX(Responses!$Q$2:$Q$1001,$S254)&lt;&gt;"",INDEX(Responses!$Q$2:$Q$1001,$S254)&lt;=2),", Front desk and billing staff","")&amp;IF(AND(INDEX(Responses!$R$2:$R$1001,$S254)&lt;&gt;"",INDEX(Responses!$R$2:$R$1001,$S254)&lt;=2),", Billing clarity","")&amp;IF(AND(INDEX(Responses!$S$2:$S$1001,$S254)&lt;&gt;"",INDEX(Responses!$S$2:$S$1001,$S254)&lt;=2),", Cleanliness","")&amp;IF(AND(INDEX(Responses!$T$2:$T$1001,$S254)&lt;&gt;"",INDEX(Responses!$T$2:$T$1001,$S254)&lt;=2),", Nursing responsiveness","")&amp;IF(AND(INDEX(Responses!$U$2:$U$1001,$S254)&lt;&gt;"",INDEX(Responses!$U$2:$U$1001,$S254)&lt;=2),", Nursing courtesy","")&amp;IF(AND(INDEX(Responses!$V$2:$V$1001,$S254)&lt;&gt;"",INDEX(Responses!$V$2:$V$1001,$S254)&lt;=2),", Food","")&amp;IF(AND(INDEX(Responses!$W$2:$W$1001,$S254)&lt;&gt;"",INDEX(Responses!$W$2:$W$1001,$S254)&lt;=2),", Insurance/TPA","")&amp;IF(AND(INDEX(Responses!$X$2:$X$1001,$S254)&lt;&gt;"",INDEX(Responses!$X$2:$X$1001,$S254)&lt;=2),", Discharge process","")&amp;IF(AND(INDEX(Responses!$Y$2:$Y$1001,$S254)&lt;&gt;"",INDEX(Responses!$Y$2:$Y$1001,$S254)&lt;=2),", Discharge instructions",""),3,500))</f>
        <v/>
      </c>
      <c r="G254" s="24" t="str">
        <f aca="false">IF($S254="","",INDEX(Responses!$L$2:$L$1001,$S254)&amp;"")</f>
        <v/>
      </c>
      <c r="H254" s="27"/>
      <c r="I254" s="33"/>
      <c r="J254" s="34" t="str">
        <f aca="false">IF(OR(I254="",B254=""),"",ROUND((I254-B254)*24,1))</f>
        <v/>
      </c>
      <c r="K254" s="27"/>
      <c r="L254" s="27"/>
      <c r="M254" s="27"/>
      <c r="N254" s="35"/>
      <c r="O254" s="36" t="str">
        <f aca="false">IF(OR(N254="",B254=""),"",N254-B254)</f>
        <v/>
      </c>
      <c r="P254" s="24" t="str">
        <f aca="false">IF(J254="","",IF(AND(C254="IPD",J254&lt;=24),"Yes",IF(AND(C254&lt;&gt;"IPD",J254&lt;=48),"Yes","No")))</f>
        <v/>
      </c>
      <c r="Q254" s="24" t="str">
        <f aca="false">IF(B254="","",TEXT(B254,"yyyy-mm"))</f>
        <v/>
      </c>
      <c r="R254" s="34" t="str">
        <f aca="false">IF(AND(Q254='Monthly Summary'!$C$4,J254&lt;&gt;""),J254,"")</f>
        <v/>
      </c>
      <c r="S254" s="24" t="str">
        <f aca="false">IF(A254="","",IFERROR(MATCH(A254,Responses!$A$2:$A$1001,0),""))</f>
        <v/>
      </c>
    </row>
    <row r="255" customFormat="false" ht="15" hidden="false" customHeight="false" outlineLevel="0" collapsed="false">
      <c r="A255" s="27"/>
      <c r="B255" s="32" t="str">
        <f aca="false">IF($S255="","",INDEX(Responses!$B$2:$B$1001,$S255))</f>
        <v/>
      </c>
      <c r="C255" s="24" t="str">
        <f aca="false">IF($S255="","",INDEX(Responses!$E$2:$E$1001,$S255)&amp;"")</f>
        <v/>
      </c>
      <c r="D255" s="24" t="str">
        <f aca="false">IF($S255="","",INDEX(Responses!$G$2:$G$1001,$S255)&amp;"")</f>
        <v/>
      </c>
      <c r="E255" s="24" t="str">
        <f aca="false">IF($S255="","",INDEX(Responses!$J$2:$J$1001,$S255))</f>
        <v/>
      </c>
      <c r="F255" s="24" t="str">
        <f aca="false">IF($S255="","",MID(IF(AND(INDEX(Responses!$M$2:$M$1001,$S255)&lt;&gt;"",INDEX(Responses!$M$2:$M$1001,$S255)&lt;=2),", Booking/Admission","")&amp;IF(AND(INDEX(Responses!$N$2:$N$1001,$S255)&lt;&gt;"",INDEX(Responses!$N$2:$N$1001,$S255)&lt;=2),", Waiting time","")&amp;IF(AND(INDEX(Responses!$O$2:$O$1001,$S255)&lt;&gt;"",INDEX(Responses!$O$2:$O$1001,$S255)&lt;=2),", Doctor communication","")&amp;IF(AND(INDEX(Responses!$P$2:$P$1001,$S255)&lt;&gt;"",INDEX(Responses!$P$2:$P$1001,$S255)&lt;=2),", Time to ask questions","")&amp;IF(AND(INDEX(Responses!$Q$2:$Q$1001,$S255)&lt;&gt;"",INDEX(Responses!$Q$2:$Q$1001,$S255)&lt;=2),", Front desk and billing staff","")&amp;IF(AND(INDEX(Responses!$R$2:$R$1001,$S255)&lt;&gt;"",INDEX(Responses!$R$2:$R$1001,$S255)&lt;=2),", Billing clarity","")&amp;IF(AND(INDEX(Responses!$S$2:$S$1001,$S255)&lt;&gt;"",INDEX(Responses!$S$2:$S$1001,$S255)&lt;=2),", Cleanliness","")&amp;IF(AND(INDEX(Responses!$T$2:$T$1001,$S255)&lt;&gt;"",INDEX(Responses!$T$2:$T$1001,$S255)&lt;=2),", Nursing responsiveness","")&amp;IF(AND(INDEX(Responses!$U$2:$U$1001,$S255)&lt;&gt;"",INDEX(Responses!$U$2:$U$1001,$S255)&lt;=2),", Nursing courtesy","")&amp;IF(AND(INDEX(Responses!$V$2:$V$1001,$S255)&lt;&gt;"",INDEX(Responses!$V$2:$V$1001,$S255)&lt;=2),", Food","")&amp;IF(AND(INDEX(Responses!$W$2:$W$1001,$S255)&lt;&gt;"",INDEX(Responses!$W$2:$W$1001,$S255)&lt;=2),", Insurance/TPA","")&amp;IF(AND(INDEX(Responses!$X$2:$X$1001,$S255)&lt;&gt;"",INDEX(Responses!$X$2:$X$1001,$S255)&lt;=2),", Discharge process","")&amp;IF(AND(INDEX(Responses!$Y$2:$Y$1001,$S255)&lt;&gt;"",INDEX(Responses!$Y$2:$Y$1001,$S255)&lt;=2),", Discharge instructions",""),3,500))</f>
        <v/>
      </c>
      <c r="G255" s="24" t="str">
        <f aca="false">IF($S255="","",INDEX(Responses!$L$2:$L$1001,$S255)&amp;"")</f>
        <v/>
      </c>
      <c r="H255" s="27"/>
      <c r="I255" s="33"/>
      <c r="J255" s="34" t="str">
        <f aca="false">IF(OR(I255="",B255=""),"",ROUND((I255-B255)*24,1))</f>
        <v/>
      </c>
      <c r="K255" s="27"/>
      <c r="L255" s="27"/>
      <c r="M255" s="27"/>
      <c r="N255" s="35"/>
      <c r="O255" s="36" t="str">
        <f aca="false">IF(OR(N255="",B255=""),"",N255-B255)</f>
        <v/>
      </c>
      <c r="P255" s="24" t="str">
        <f aca="false">IF(J255="","",IF(AND(C255="IPD",J255&lt;=24),"Yes",IF(AND(C255&lt;&gt;"IPD",J255&lt;=48),"Yes","No")))</f>
        <v/>
      </c>
      <c r="Q255" s="24" t="str">
        <f aca="false">IF(B255="","",TEXT(B255,"yyyy-mm"))</f>
        <v/>
      </c>
      <c r="R255" s="34" t="str">
        <f aca="false">IF(AND(Q255='Monthly Summary'!$C$4,J255&lt;&gt;""),J255,"")</f>
        <v/>
      </c>
      <c r="S255" s="24" t="str">
        <f aca="false">IF(A255="","",IFERROR(MATCH(A255,Responses!$A$2:$A$1001,0),""))</f>
        <v/>
      </c>
    </row>
    <row r="256" customFormat="false" ht="15" hidden="false" customHeight="false" outlineLevel="0" collapsed="false">
      <c r="A256" s="27"/>
      <c r="B256" s="32" t="str">
        <f aca="false">IF($S256="","",INDEX(Responses!$B$2:$B$1001,$S256))</f>
        <v/>
      </c>
      <c r="C256" s="24" t="str">
        <f aca="false">IF($S256="","",INDEX(Responses!$E$2:$E$1001,$S256)&amp;"")</f>
        <v/>
      </c>
      <c r="D256" s="24" t="str">
        <f aca="false">IF($S256="","",INDEX(Responses!$G$2:$G$1001,$S256)&amp;"")</f>
        <v/>
      </c>
      <c r="E256" s="24" t="str">
        <f aca="false">IF($S256="","",INDEX(Responses!$J$2:$J$1001,$S256))</f>
        <v/>
      </c>
      <c r="F256" s="24" t="str">
        <f aca="false">IF($S256="","",MID(IF(AND(INDEX(Responses!$M$2:$M$1001,$S256)&lt;&gt;"",INDEX(Responses!$M$2:$M$1001,$S256)&lt;=2),", Booking/Admission","")&amp;IF(AND(INDEX(Responses!$N$2:$N$1001,$S256)&lt;&gt;"",INDEX(Responses!$N$2:$N$1001,$S256)&lt;=2),", Waiting time","")&amp;IF(AND(INDEX(Responses!$O$2:$O$1001,$S256)&lt;&gt;"",INDEX(Responses!$O$2:$O$1001,$S256)&lt;=2),", Doctor communication","")&amp;IF(AND(INDEX(Responses!$P$2:$P$1001,$S256)&lt;&gt;"",INDEX(Responses!$P$2:$P$1001,$S256)&lt;=2),", Time to ask questions","")&amp;IF(AND(INDEX(Responses!$Q$2:$Q$1001,$S256)&lt;&gt;"",INDEX(Responses!$Q$2:$Q$1001,$S256)&lt;=2),", Front desk and billing staff","")&amp;IF(AND(INDEX(Responses!$R$2:$R$1001,$S256)&lt;&gt;"",INDEX(Responses!$R$2:$R$1001,$S256)&lt;=2),", Billing clarity","")&amp;IF(AND(INDEX(Responses!$S$2:$S$1001,$S256)&lt;&gt;"",INDEX(Responses!$S$2:$S$1001,$S256)&lt;=2),", Cleanliness","")&amp;IF(AND(INDEX(Responses!$T$2:$T$1001,$S256)&lt;&gt;"",INDEX(Responses!$T$2:$T$1001,$S256)&lt;=2),", Nursing responsiveness","")&amp;IF(AND(INDEX(Responses!$U$2:$U$1001,$S256)&lt;&gt;"",INDEX(Responses!$U$2:$U$1001,$S256)&lt;=2),", Nursing courtesy","")&amp;IF(AND(INDEX(Responses!$V$2:$V$1001,$S256)&lt;&gt;"",INDEX(Responses!$V$2:$V$1001,$S256)&lt;=2),", Food","")&amp;IF(AND(INDEX(Responses!$W$2:$W$1001,$S256)&lt;&gt;"",INDEX(Responses!$W$2:$W$1001,$S256)&lt;=2),", Insurance/TPA","")&amp;IF(AND(INDEX(Responses!$X$2:$X$1001,$S256)&lt;&gt;"",INDEX(Responses!$X$2:$X$1001,$S256)&lt;=2),", Discharge process","")&amp;IF(AND(INDEX(Responses!$Y$2:$Y$1001,$S256)&lt;&gt;"",INDEX(Responses!$Y$2:$Y$1001,$S256)&lt;=2),", Discharge instructions",""),3,500))</f>
        <v/>
      </c>
      <c r="G256" s="24" t="str">
        <f aca="false">IF($S256="","",INDEX(Responses!$L$2:$L$1001,$S256)&amp;"")</f>
        <v/>
      </c>
      <c r="H256" s="27"/>
      <c r="I256" s="33"/>
      <c r="J256" s="34" t="str">
        <f aca="false">IF(OR(I256="",B256=""),"",ROUND((I256-B256)*24,1))</f>
        <v/>
      </c>
      <c r="K256" s="27"/>
      <c r="L256" s="27"/>
      <c r="M256" s="27"/>
      <c r="N256" s="35"/>
      <c r="O256" s="36" t="str">
        <f aca="false">IF(OR(N256="",B256=""),"",N256-B256)</f>
        <v/>
      </c>
      <c r="P256" s="24" t="str">
        <f aca="false">IF(J256="","",IF(AND(C256="IPD",J256&lt;=24),"Yes",IF(AND(C256&lt;&gt;"IPD",J256&lt;=48),"Yes","No")))</f>
        <v/>
      </c>
      <c r="Q256" s="24" t="str">
        <f aca="false">IF(B256="","",TEXT(B256,"yyyy-mm"))</f>
        <v/>
      </c>
      <c r="R256" s="34" t="str">
        <f aca="false">IF(AND(Q256='Monthly Summary'!$C$4,J256&lt;&gt;""),J256,"")</f>
        <v/>
      </c>
      <c r="S256" s="24" t="str">
        <f aca="false">IF(A256="","",IFERROR(MATCH(A256,Responses!$A$2:$A$1001,0),""))</f>
        <v/>
      </c>
    </row>
    <row r="257" customFormat="false" ht="15" hidden="false" customHeight="false" outlineLevel="0" collapsed="false">
      <c r="A257" s="27"/>
      <c r="B257" s="32" t="str">
        <f aca="false">IF($S257="","",INDEX(Responses!$B$2:$B$1001,$S257))</f>
        <v/>
      </c>
      <c r="C257" s="24" t="str">
        <f aca="false">IF($S257="","",INDEX(Responses!$E$2:$E$1001,$S257)&amp;"")</f>
        <v/>
      </c>
      <c r="D257" s="24" t="str">
        <f aca="false">IF($S257="","",INDEX(Responses!$G$2:$G$1001,$S257)&amp;"")</f>
        <v/>
      </c>
      <c r="E257" s="24" t="str">
        <f aca="false">IF($S257="","",INDEX(Responses!$J$2:$J$1001,$S257))</f>
        <v/>
      </c>
      <c r="F257" s="24" t="str">
        <f aca="false">IF($S257="","",MID(IF(AND(INDEX(Responses!$M$2:$M$1001,$S257)&lt;&gt;"",INDEX(Responses!$M$2:$M$1001,$S257)&lt;=2),", Booking/Admission","")&amp;IF(AND(INDEX(Responses!$N$2:$N$1001,$S257)&lt;&gt;"",INDEX(Responses!$N$2:$N$1001,$S257)&lt;=2),", Waiting time","")&amp;IF(AND(INDEX(Responses!$O$2:$O$1001,$S257)&lt;&gt;"",INDEX(Responses!$O$2:$O$1001,$S257)&lt;=2),", Doctor communication","")&amp;IF(AND(INDEX(Responses!$P$2:$P$1001,$S257)&lt;&gt;"",INDEX(Responses!$P$2:$P$1001,$S257)&lt;=2),", Time to ask questions","")&amp;IF(AND(INDEX(Responses!$Q$2:$Q$1001,$S257)&lt;&gt;"",INDEX(Responses!$Q$2:$Q$1001,$S257)&lt;=2),", Front desk and billing staff","")&amp;IF(AND(INDEX(Responses!$R$2:$R$1001,$S257)&lt;&gt;"",INDEX(Responses!$R$2:$R$1001,$S257)&lt;=2),", Billing clarity","")&amp;IF(AND(INDEX(Responses!$S$2:$S$1001,$S257)&lt;&gt;"",INDEX(Responses!$S$2:$S$1001,$S257)&lt;=2),", Cleanliness","")&amp;IF(AND(INDEX(Responses!$T$2:$T$1001,$S257)&lt;&gt;"",INDEX(Responses!$T$2:$T$1001,$S257)&lt;=2),", Nursing responsiveness","")&amp;IF(AND(INDEX(Responses!$U$2:$U$1001,$S257)&lt;&gt;"",INDEX(Responses!$U$2:$U$1001,$S257)&lt;=2),", Nursing courtesy","")&amp;IF(AND(INDEX(Responses!$V$2:$V$1001,$S257)&lt;&gt;"",INDEX(Responses!$V$2:$V$1001,$S257)&lt;=2),", Food","")&amp;IF(AND(INDEX(Responses!$W$2:$W$1001,$S257)&lt;&gt;"",INDEX(Responses!$W$2:$W$1001,$S257)&lt;=2),", Insurance/TPA","")&amp;IF(AND(INDEX(Responses!$X$2:$X$1001,$S257)&lt;&gt;"",INDEX(Responses!$X$2:$X$1001,$S257)&lt;=2),", Discharge process","")&amp;IF(AND(INDEX(Responses!$Y$2:$Y$1001,$S257)&lt;&gt;"",INDEX(Responses!$Y$2:$Y$1001,$S257)&lt;=2),", Discharge instructions",""),3,500))</f>
        <v/>
      </c>
      <c r="G257" s="24" t="str">
        <f aca="false">IF($S257="","",INDEX(Responses!$L$2:$L$1001,$S257)&amp;"")</f>
        <v/>
      </c>
      <c r="H257" s="27"/>
      <c r="I257" s="33"/>
      <c r="J257" s="34" t="str">
        <f aca="false">IF(OR(I257="",B257=""),"",ROUND((I257-B257)*24,1))</f>
        <v/>
      </c>
      <c r="K257" s="27"/>
      <c r="L257" s="27"/>
      <c r="M257" s="27"/>
      <c r="N257" s="35"/>
      <c r="O257" s="36" t="str">
        <f aca="false">IF(OR(N257="",B257=""),"",N257-B257)</f>
        <v/>
      </c>
      <c r="P257" s="24" t="str">
        <f aca="false">IF(J257="","",IF(AND(C257="IPD",J257&lt;=24),"Yes",IF(AND(C257&lt;&gt;"IPD",J257&lt;=48),"Yes","No")))</f>
        <v/>
      </c>
      <c r="Q257" s="24" t="str">
        <f aca="false">IF(B257="","",TEXT(B257,"yyyy-mm"))</f>
        <v/>
      </c>
      <c r="R257" s="34" t="str">
        <f aca="false">IF(AND(Q257='Monthly Summary'!$C$4,J257&lt;&gt;""),J257,"")</f>
        <v/>
      </c>
      <c r="S257" s="24" t="str">
        <f aca="false">IF(A257="","",IFERROR(MATCH(A257,Responses!$A$2:$A$1001,0),""))</f>
        <v/>
      </c>
    </row>
    <row r="258" customFormat="false" ht="15" hidden="false" customHeight="false" outlineLevel="0" collapsed="false">
      <c r="A258" s="27"/>
      <c r="B258" s="32" t="str">
        <f aca="false">IF($S258="","",INDEX(Responses!$B$2:$B$1001,$S258))</f>
        <v/>
      </c>
      <c r="C258" s="24" t="str">
        <f aca="false">IF($S258="","",INDEX(Responses!$E$2:$E$1001,$S258)&amp;"")</f>
        <v/>
      </c>
      <c r="D258" s="24" t="str">
        <f aca="false">IF($S258="","",INDEX(Responses!$G$2:$G$1001,$S258)&amp;"")</f>
        <v/>
      </c>
      <c r="E258" s="24" t="str">
        <f aca="false">IF($S258="","",INDEX(Responses!$J$2:$J$1001,$S258))</f>
        <v/>
      </c>
      <c r="F258" s="24" t="str">
        <f aca="false">IF($S258="","",MID(IF(AND(INDEX(Responses!$M$2:$M$1001,$S258)&lt;&gt;"",INDEX(Responses!$M$2:$M$1001,$S258)&lt;=2),", Booking/Admission","")&amp;IF(AND(INDEX(Responses!$N$2:$N$1001,$S258)&lt;&gt;"",INDEX(Responses!$N$2:$N$1001,$S258)&lt;=2),", Waiting time","")&amp;IF(AND(INDEX(Responses!$O$2:$O$1001,$S258)&lt;&gt;"",INDEX(Responses!$O$2:$O$1001,$S258)&lt;=2),", Doctor communication","")&amp;IF(AND(INDEX(Responses!$P$2:$P$1001,$S258)&lt;&gt;"",INDEX(Responses!$P$2:$P$1001,$S258)&lt;=2),", Time to ask questions","")&amp;IF(AND(INDEX(Responses!$Q$2:$Q$1001,$S258)&lt;&gt;"",INDEX(Responses!$Q$2:$Q$1001,$S258)&lt;=2),", Front desk and billing staff","")&amp;IF(AND(INDEX(Responses!$R$2:$R$1001,$S258)&lt;&gt;"",INDEX(Responses!$R$2:$R$1001,$S258)&lt;=2),", Billing clarity","")&amp;IF(AND(INDEX(Responses!$S$2:$S$1001,$S258)&lt;&gt;"",INDEX(Responses!$S$2:$S$1001,$S258)&lt;=2),", Cleanliness","")&amp;IF(AND(INDEX(Responses!$T$2:$T$1001,$S258)&lt;&gt;"",INDEX(Responses!$T$2:$T$1001,$S258)&lt;=2),", Nursing responsiveness","")&amp;IF(AND(INDEX(Responses!$U$2:$U$1001,$S258)&lt;&gt;"",INDEX(Responses!$U$2:$U$1001,$S258)&lt;=2),", Nursing courtesy","")&amp;IF(AND(INDEX(Responses!$V$2:$V$1001,$S258)&lt;&gt;"",INDEX(Responses!$V$2:$V$1001,$S258)&lt;=2),", Food","")&amp;IF(AND(INDEX(Responses!$W$2:$W$1001,$S258)&lt;&gt;"",INDEX(Responses!$W$2:$W$1001,$S258)&lt;=2),", Insurance/TPA","")&amp;IF(AND(INDEX(Responses!$X$2:$X$1001,$S258)&lt;&gt;"",INDEX(Responses!$X$2:$X$1001,$S258)&lt;=2),", Discharge process","")&amp;IF(AND(INDEX(Responses!$Y$2:$Y$1001,$S258)&lt;&gt;"",INDEX(Responses!$Y$2:$Y$1001,$S258)&lt;=2),", Discharge instructions",""),3,500))</f>
        <v/>
      </c>
      <c r="G258" s="24" t="str">
        <f aca="false">IF($S258="","",INDEX(Responses!$L$2:$L$1001,$S258)&amp;"")</f>
        <v/>
      </c>
      <c r="H258" s="27"/>
      <c r="I258" s="33"/>
      <c r="J258" s="34" t="str">
        <f aca="false">IF(OR(I258="",B258=""),"",ROUND((I258-B258)*24,1))</f>
        <v/>
      </c>
      <c r="K258" s="27"/>
      <c r="L258" s="27"/>
      <c r="M258" s="27"/>
      <c r="N258" s="35"/>
      <c r="O258" s="36" t="str">
        <f aca="false">IF(OR(N258="",B258=""),"",N258-B258)</f>
        <v/>
      </c>
      <c r="P258" s="24" t="str">
        <f aca="false">IF(J258="","",IF(AND(C258="IPD",J258&lt;=24),"Yes",IF(AND(C258&lt;&gt;"IPD",J258&lt;=48),"Yes","No")))</f>
        <v/>
      </c>
      <c r="Q258" s="24" t="str">
        <f aca="false">IF(B258="","",TEXT(B258,"yyyy-mm"))</f>
        <v/>
      </c>
      <c r="R258" s="34" t="str">
        <f aca="false">IF(AND(Q258='Monthly Summary'!$C$4,J258&lt;&gt;""),J258,"")</f>
        <v/>
      </c>
      <c r="S258" s="24" t="str">
        <f aca="false">IF(A258="","",IFERROR(MATCH(A258,Responses!$A$2:$A$1001,0),""))</f>
        <v/>
      </c>
    </row>
    <row r="259" customFormat="false" ht="15" hidden="false" customHeight="false" outlineLevel="0" collapsed="false">
      <c r="A259" s="27"/>
      <c r="B259" s="32" t="str">
        <f aca="false">IF($S259="","",INDEX(Responses!$B$2:$B$1001,$S259))</f>
        <v/>
      </c>
      <c r="C259" s="24" t="str">
        <f aca="false">IF($S259="","",INDEX(Responses!$E$2:$E$1001,$S259)&amp;"")</f>
        <v/>
      </c>
      <c r="D259" s="24" t="str">
        <f aca="false">IF($S259="","",INDEX(Responses!$G$2:$G$1001,$S259)&amp;"")</f>
        <v/>
      </c>
      <c r="E259" s="24" t="str">
        <f aca="false">IF($S259="","",INDEX(Responses!$J$2:$J$1001,$S259))</f>
        <v/>
      </c>
      <c r="F259" s="24" t="str">
        <f aca="false">IF($S259="","",MID(IF(AND(INDEX(Responses!$M$2:$M$1001,$S259)&lt;&gt;"",INDEX(Responses!$M$2:$M$1001,$S259)&lt;=2),", Booking/Admission","")&amp;IF(AND(INDEX(Responses!$N$2:$N$1001,$S259)&lt;&gt;"",INDEX(Responses!$N$2:$N$1001,$S259)&lt;=2),", Waiting time","")&amp;IF(AND(INDEX(Responses!$O$2:$O$1001,$S259)&lt;&gt;"",INDEX(Responses!$O$2:$O$1001,$S259)&lt;=2),", Doctor communication","")&amp;IF(AND(INDEX(Responses!$P$2:$P$1001,$S259)&lt;&gt;"",INDEX(Responses!$P$2:$P$1001,$S259)&lt;=2),", Time to ask questions","")&amp;IF(AND(INDEX(Responses!$Q$2:$Q$1001,$S259)&lt;&gt;"",INDEX(Responses!$Q$2:$Q$1001,$S259)&lt;=2),", Front desk and billing staff","")&amp;IF(AND(INDEX(Responses!$R$2:$R$1001,$S259)&lt;&gt;"",INDEX(Responses!$R$2:$R$1001,$S259)&lt;=2),", Billing clarity","")&amp;IF(AND(INDEX(Responses!$S$2:$S$1001,$S259)&lt;&gt;"",INDEX(Responses!$S$2:$S$1001,$S259)&lt;=2),", Cleanliness","")&amp;IF(AND(INDEX(Responses!$T$2:$T$1001,$S259)&lt;&gt;"",INDEX(Responses!$T$2:$T$1001,$S259)&lt;=2),", Nursing responsiveness","")&amp;IF(AND(INDEX(Responses!$U$2:$U$1001,$S259)&lt;&gt;"",INDEX(Responses!$U$2:$U$1001,$S259)&lt;=2),", Nursing courtesy","")&amp;IF(AND(INDEX(Responses!$V$2:$V$1001,$S259)&lt;&gt;"",INDEX(Responses!$V$2:$V$1001,$S259)&lt;=2),", Food","")&amp;IF(AND(INDEX(Responses!$W$2:$W$1001,$S259)&lt;&gt;"",INDEX(Responses!$W$2:$W$1001,$S259)&lt;=2),", Insurance/TPA","")&amp;IF(AND(INDEX(Responses!$X$2:$X$1001,$S259)&lt;&gt;"",INDEX(Responses!$X$2:$X$1001,$S259)&lt;=2),", Discharge process","")&amp;IF(AND(INDEX(Responses!$Y$2:$Y$1001,$S259)&lt;&gt;"",INDEX(Responses!$Y$2:$Y$1001,$S259)&lt;=2),", Discharge instructions",""),3,500))</f>
        <v/>
      </c>
      <c r="G259" s="24" t="str">
        <f aca="false">IF($S259="","",INDEX(Responses!$L$2:$L$1001,$S259)&amp;"")</f>
        <v/>
      </c>
      <c r="H259" s="27"/>
      <c r="I259" s="33"/>
      <c r="J259" s="34" t="str">
        <f aca="false">IF(OR(I259="",B259=""),"",ROUND((I259-B259)*24,1))</f>
        <v/>
      </c>
      <c r="K259" s="27"/>
      <c r="L259" s="27"/>
      <c r="M259" s="27"/>
      <c r="N259" s="35"/>
      <c r="O259" s="36" t="str">
        <f aca="false">IF(OR(N259="",B259=""),"",N259-B259)</f>
        <v/>
      </c>
      <c r="P259" s="24" t="str">
        <f aca="false">IF(J259="","",IF(AND(C259="IPD",J259&lt;=24),"Yes",IF(AND(C259&lt;&gt;"IPD",J259&lt;=48),"Yes","No")))</f>
        <v/>
      </c>
      <c r="Q259" s="24" t="str">
        <f aca="false">IF(B259="","",TEXT(B259,"yyyy-mm"))</f>
        <v/>
      </c>
      <c r="R259" s="34" t="str">
        <f aca="false">IF(AND(Q259='Monthly Summary'!$C$4,J259&lt;&gt;""),J259,"")</f>
        <v/>
      </c>
      <c r="S259" s="24" t="str">
        <f aca="false">IF(A259="","",IFERROR(MATCH(A259,Responses!$A$2:$A$1001,0),""))</f>
        <v/>
      </c>
    </row>
    <row r="260" customFormat="false" ht="15" hidden="false" customHeight="false" outlineLevel="0" collapsed="false">
      <c r="A260" s="27"/>
      <c r="B260" s="32" t="str">
        <f aca="false">IF($S260="","",INDEX(Responses!$B$2:$B$1001,$S260))</f>
        <v/>
      </c>
      <c r="C260" s="24" t="str">
        <f aca="false">IF($S260="","",INDEX(Responses!$E$2:$E$1001,$S260)&amp;"")</f>
        <v/>
      </c>
      <c r="D260" s="24" t="str">
        <f aca="false">IF($S260="","",INDEX(Responses!$G$2:$G$1001,$S260)&amp;"")</f>
        <v/>
      </c>
      <c r="E260" s="24" t="str">
        <f aca="false">IF($S260="","",INDEX(Responses!$J$2:$J$1001,$S260))</f>
        <v/>
      </c>
      <c r="F260" s="24" t="str">
        <f aca="false">IF($S260="","",MID(IF(AND(INDEX(Responses!$M$2:$M$1001,$S260)&lt;&gt;"",INDEX(Responses!$M$2:$M$1001,$S260)&lt;=2),", Booking/Admission","")&amp;IF(AND(INDEX(Responses!$N$2:$N$1001,$S260)&lt;&gt;"",INDEX(Responses!$N$2:$N$1001,$S260)&lt;=2),", Waiting time","")&amp;IF(AND(INDEX(Responses!$O$2:$O$1001,$S260)&lt;&gt;"",INDEX(Responses!$O$2:$O$1001,$S260)&lt;=2),", Doctor communication","")&amp;IF(AND(INDEX(Responses!$P$2:$P$1001,$S260)&lt;&gt;"",INDEX(Responses!$P$2:$P$1001,$S260)&lt;=2),", Time to ask questions","")&amp;IF(AND(INDEX(Responses!$Q$2:$Q$1001,$S260)&lt;&gt;"",INDEX(Responses!$Q$2:$Q$1001,$S260)&lt;=2),", Front desk and billing staff","")&amp;IF(AND(INDEX(Responses!$R$2:$R$1001,$S260)&lt;&gt;"",INDEX(Responses!$R$2:$R$1001,$S260)&lt;=2),", Billing clarity","")&amp;IF(AND(INDEX(Responses!$S$2:$S$1001,$S260)&lt;&gt;"",INDEX(Responses!$S$2:$S$1001,$S260)&lt;=2),", Cleanliness","")&amp;IF(AND(INDEX(Responses!$T$2:$T$1001,$S260)&lt;&gt;"",INDEX(Responses!$T$2:$T$1001,$S260)&lt;=2),", Nursing responsiveness","")&amp;IF(AND(INDEX(Responses!$U$2:$U$1001,$S260)&lt;&gt;"",INDEX(Responses!$U$2:$U$1001,$S260)&lt;=2),", Nursing courtesy","")&amp;IF(AND(INDEX(Responses!$V$2:$V$1001,$S260)&lt;&gt;"",INDEX(Responses!$V$2:$V$1001,$S260)&lt;=2),", Food","")&amp;IF(AND(INDEX(Responses!$W$2:$W$1001,$S260)&lt;&gt;"",INDEX(Responses!$W$2:$W$1001,$S260)&lt;=2),", Insurance/TPA","")&amp;IF(AND(INDEX(Responses!$X$2:$X$1001,$S260)&lt;&gt;"",INDEX(Responses!$X$2:$X$1001,$S260)&lt;=2),", Discharge process","")&amp;IF(AND(INDEX(Responses!$Y$2:$Y$1001,$S260)&lt;&gt;"",INDEX(Responses!$Y$2:$Y$1001,$S260)&lt;=2),", Discharge instructions",""),3,500))</f>
        <v/>
      </c>
      <c r="G260" s="24" t="str">
        <f aca="false">IF($S260="","",INDEX(Responses!$L$2:$L$1001,$S260)&amp;"")</f>
        <v/>
      </c>
      <c r="H260" s="27"/>
      <c r="I260" s="33"/>
      <c r="J260" s="34" t="str">
        <f aca="false">IF(OR(I260="",B260=""),"",ROUND((I260-B260)*24,1))</f>
        <v/>
      </c>
      <c r="K260" s="27"/>
      <c r="L260" s="27"/>
      <c r="M260" s="27"/>
      <c r="N260" s="35"/>
      <c r="O260" s="36" t="str">
        <f aca="false">IF(OR(N260="",B260=""),"",N260-B260)</f>
        <v/>
      </c>
      <c r="P260" s="24" t="str">
        <f aca="false">IF(J260="","",IF(AND(C260="IPD",J260&lt;=24),"Yes",IF(AND(C260&lt;&gt;"IPD",J260&lt;=48),"Yes","No")))</f>
        <v/>
      </c>
      <c r="Q260" s="24" t="str">
        <f aca="false">IF(B260="","",TEXT(B260,"yyyy-mm"))</f>
        <v/>
      </c>
      <c r="R260" s="34" t="str">
        <f aca="false">IF(AND(Q260='Monthly Summary'!$C$4,J260&lt;&gt;""),J260,"")</f>
        <v/>
      </c>
      <c r="S260" s="24" t="str">
        <f aca="false">IF(A260="","",IFERROR(MATCH(A260,Responses!$A$2:$A$1001,0),""))</f>
        <v/>
      </c>
    </row>
    <row r="261" customFormat="false" ht="15" hidden="false" customHeight="false" outlineLevel="0" collapsed="false">
      <c r="A261" s="27"/>
      <c r="B261" s="32" t="str">
        <f aca="false">IF($S261="","",INDEX(Responses!$B$2:$B$1001,$S261))</f>
        <v/>
      </c>
      <c r="C261" s="24" t="str">
        <f aca="false">IF($S261="","",INDEX(Responses!$E$2:$E$1001,$S261)&amp;"")</f>
        <v/>
      </c>
      <c r="D261" s="24" t="str">
        <f aca="false">IF($S261="","",INDEX(Responses!$G$2:$G$1001,$S261)&amp;"")</f>
        <v/>
      </c>
      <c r="E261" s="24" t="str">
        <f aca="false">IF($S261="","",INDEX(Responses!$J$2:$J$1001,$S261))</f>
        <v/>
      </c>
      <c r="F261" s="24" t="str">
        <f aca="false">IF($S261="","",MID(IF(AND(INDEX(Responses!$M$2:$M$1001,$S261)&lt;&gt;"",INDEX(Responses!$M$2:$M$1001,$S261)&lt;=2),", Booking/Admission","")&amp;IF(AND(INDEX(Responses!$N$2:$N$1001,$S261)&lt;&gt;"",INDEX(Responses!$N$2:$N$1001,$S261)&lt;=2),", Waiting time","")&amp;IF(AND(INDEX(Responses!$O$2:$O$1001,$S261)&lt;&gt;"",INDEX(Responses!$O$2:$O$1001,$S261)&lt;=2),", Doctor communication","")&amp;IF(AND(INDEX(Responses!$P$2:$P$1001,$S261)&lt;&gt;"",INDEX(Responses!$P$2:$P$1001,$S261)&lt;=2),", Time to ask questions","")&amp;IF(AND(INDEX(Responses!$Q$2:$Q$1001,$S261)&lt;&gt;"",INDEX(Responses!$Q$2:$Q$1001,$S261)&lt;=2),", Front desk and billing staff","")&amp;IF(AND(INDEX(Responses!$R$2:$R$1001,$S261)&lt;&gt;"",INDEX(Responses!$R$2:$R$1001,$S261)&lt;=2),", Billing clarity","")&amp;IF(AND(INDEX(Responses!$S$2:$S$1001,$S261)&lt;&gt;"",INDEX(Responses!$S$2:$S$1001,$S261)&lt;=2),", Cleanliness","")&amp;IF(AND(INDEX(Responses!$T$2:$T$1001,$S261)&lt;&gt;"",INDEX(Responses!$T$2:$T$1001,$S261)&lt;=2),", Nursing responsiveness","")&amp;IF(AND(INDEX(Responses!$U$2:$U$1001,$S261)&lt;&gt;"",INDEX(Responses!$U$2:$U$1001,$S261)&lt;=2),", Nursing courtesy","")&amp;IF(AND(INDEX(Responses!$V$2:$V$1001,$S261)&lt;&gt;"",INDEX(Responses!$V$2:$V$1001,$S261)&lt;=2),", Food","")&amp;IF(AND(INDEX(Responses!$W$2:$W$1001,$S261)&lt;&gt;"",INDEX(Responses!$W$2:$W$1001,$S261)&lt;=2),", Insurance/TPA","")&amp;IF(AND(INDEX(Responses!$X$2:$X$1001,$S261)&lt;&gt;"",INDEX(Responses!$X$2:$X$1001,$S261)&lt;=2),", Discharge process","")&amp;IF(AND(INDEX(Responses!$Y$2:$Y$1001,$S261)&lt;&gt;"",INDEX(Responses!$Y$2:$Y$1001,$S261)&lt;=2),", Discharge instructions",""),3,500))</f>
        <v/>
      </c>
      <c r="G261" s="24" t="str">
        <f aca="false">IF($S261="","",INDEX(Responses!$L$2:$L$1001,$S261)&amp;"")</f>
        <v/>
      </c>
      <c r="H261" s="27"/>
      <c r="I261" s="33"/>
      <c r="J261" s="34" t="str">
        <f aca="false">IF(OR(I261="",B261=""),"",ROUND((I261-B261)*24,1))</f>
        <v/>
      </c>
      <c r="K261" s="27"/>
      <c r="L261" s="27"/>
      <c r="M261" s="27"/>
      <c r="N261" s="35"/>
      <c r="O261" s="36" t="str">
        <f aca="false">IF(OR(N261="",B261=""),"",N261-B261)</f>
        <v/>
      </c>
      <c r="P261" s="24" t="str">
        <f aca="false">IF(J261="","",IF(AND(C261="IPD",J261&lt;=24),"Yes",IF(AND(C261&lt;&gt;"IPD",J261&lt;=48),"Yes","No")))</f>
        <v/>
      </c>
      <c r="Q261" s="24" t="str">
        <f aca="false">IF(B261="","",TEXT(B261,"yyyy-mm"))</f>
        <v/>
      </c>
      <c r="R261" s="34" t="str">
        <f aca="false">IF(AND(Q261='Monthly Summary'!$C$4,J261&lt;&gt;""),J261,"")</f>
        <v/>
      </c>
      <c r="S261" s="24" t="str">
        <f aca="false">IF(A261="","",IFERROR(MATCH(A261,Responses!$A$2:$A$1001,0),""))</f>
        <v/>
      </c>
    </row>
    <row r="262" customFormat="false" ht="15" hidden="false" customHeight="false" outlineLevel="0" collapsed="false">
      <c r="A262" s="27"/>
      <c r="B262" s="32" t="str">
        <f aca="false">IF($S262="","",INDEX(Responses!$B$2:$B$1001,$S262))</f>
        <v/>
      </c>
      <c r="C262" s="24" t="str">
        <f aca="false">IF($S262="","",INDEX(Responses!$E$2:$E$1001,$S262)&amp;"")</f>
        <v/>
      </c>
      <c r="D262" s="24" t="str">
        <f aca="false">IF($S262="","",INDEX(Responses!$G$2:$G$1001,$S262)&amp;"")</f>
        <v/>
      </c>
      <c r="E262" s="24" t="str">
        <f aca="false">IF($S262="","",INDEX(Responses!$J$2:$J$1001,$S262))</f>
        <v/>
      </c>
      <c r="F262" s="24" t="str">
        <f aca="false">IF($S262="","",MID(IF(AND(INDEX(Responses!$M$2:$M$1001,$S262)&lt;&gt;"",INDEX(Responses!$M$2:$M$1001,$S262)&lt;=2),", Booking/Admission","")&amp;IF(AND(INDEX(Responses!$N$2:$N$1001,$S262)&lt;&gt;"",INDEX(Responses!$N$2:$N$1001,$S262)&lt;=2),", Waiting time","")&amp;IF(AND(INDEX(Responses!$O$2:$O$1001,$S262)&lt;&gt;"",INDEX(Responses!$O$2:$O$1001,$S262)&lt;=2),", Doctor communication","")&amp;IF(AND(INDEX(Responses!$P$2:$P$1001,$S262)&lt;&gt;"",INDEX(Responses!$P$2:$P$1001,$S262)&lt;=2),", Time to ask questions","")&amp;IF(AND(INDEX(Responses!$Q$2:$Q$1001,$S262)&lt;&gt;"",INDEX(Responses!$Q$2:$Q$1001,$S262)&lt;=2),", Front desk and billing staff","")&amp;IF(AND(INDEX(Responses!$R$2:$R$1001,$S262)&lt;&gt;"",INDEX(Responses!$R$2:$R$1001,$S262)&lt;=2),", Billing clarity","")&amp;IF(AND(INDEX(Responses!$S$2:$S$1001,$S262)&lt;&gt;"",INDEX(Responses!$S$2:$S$1001,$S262)&lt;=2),", Cleanliness","")&amp;IF(AND(INDEX(Responses!$T$2:$T$1001,$S262)&lt;&gt;"",INDEX(Responses!$T$2:$T$1001,$S262)&lt;=2),", Nursing responsiveness","")&amp;IF(AND(INDEX(Responses!$U$2:$U$1001,$S262)&lt;&gt;"",INDEX(Responses!$U$2:$U$1001,$S262)&lt;=2),", Nursing courtesy","")&amp;IF(AND(INDEX(Responses!$V$2:$V$1001,$S262)&lt;&gt;"",INDEX(Responses!$V$2:$V$1001,$S262)&lt;=2),", Food","")&amp;IF(AND(INDEX(Responses!$W$2:$W$1001,$S262)&lt;&gt;"",INDEX(Responses!$W$2:$W$1001,$S262)&lt;=2),", Insurance/TPA","")&amp;IF(AND(INDEX(Responses!$X$2:$X$1001,$S262)&lt;&gt;"",INDEX(Responses!$X$2:$X$1001,$S262)&lt;=2),", Discharge process","")&amp;IF(AND(INDEX(Responses!$Y$2:$Y$1001,$S262)&lt;&gt;"",INDEX(Responses!$Y$2:$Y$1001,$S262)&lt;=2),", Discharge instructions",""),3,500))</f>
        <v/>
      </c>
      <c r="G262" s="24" t="str">
        <f aca="false">IF($S262="","",INDEX(Responses!$L$2:$L$1001,$S262)&amp;"")</f>
        <v/>
      </c>
      <c r="H262" s="27"/>
      <c r="I262" s="33"/>
      <c r="J262" s="34" t="str">
        <f aca="false">IF(OR(I262="",B262=""),"",ROUND((I262-B262)*24,1))</f>
        <v/>
      </c>
      <c r="K262" s="27"/>
      <c r="L262" s="27"/>
      <c r="M262" s="27"/>
      <c r="N262" s="35"/>
      <c r="O262" s="36" t="str">
        <f aca="false">IF(OR(N262="",B262=""),"",N262-B262)</f>
        <v/>
      </c>
      <c r="P262" s="24" t="str">
        <f aca="false">IF(J262="","",IF(AND(C262="IPD",J262&lt;=24),"Yes",IF(AND(C262&lt;&gt;"IPD",J262&lt;=48),"Yes","No")))</f>
        <v/>
      </c>
      <c r="Q262" s="24" t="str">
        <f aca="false">IF(B262="","",TEXT(B262,"yyyy-mm"))</f>
        <v/>
      </c>
      <c r="R262" s="34" t="str">
        <f aca="false">IF(AND(Q262='Monthly Summary'!$C$4,J262&lt;&gt;""),J262,"")</f>
        <v/>
      </c>
      <c r="S262" s="24" t="str">
        <f aca="false">IF(A262="","",IFERROR(MATCH(A262,Responses!$A$2:$A$1001,0),""))</f>
        <v/>
      </c>
    </row>
    <row r="263" customFormat="false" ht="15" hidden="false" customHeight="false" outlineLevel="0" collapsed="false">
      <c r="A263" s="27"/>
      <c r="B263" s="32" t="str">
        <f aca="false">IF($S263="","",INDEX(Responses!$B$2:$B$1001,$S263))</f>
        <v/>
      </c>
      <c r="C263" s="24" t="str">
        <f aca="false">IF($S263="","",INDEX(Responses!$E$2:$E$1001,$S263)&amp;"")</f>
        <v/>
      </c>
      <c r="D263" s="24" t="str">
        <f aca="false">IF($S263="","",INDEX(Responses!$G$2:$G$1001,$S263)&amp;"")</f>
        <v/>
      </c>
      <c r="E263" s="24" t="str">
        <f aca="false">IF($S263="","",INDEX(Responses!$J$2:$J$1001,$S263))</f>
        <v/>
      </c>
      <c r="F263" s="24" t="str">
        <f aca="false">IF($S263="","",MID(IF(AND(INDEX(Responses!$M$2:$M$1001,$S263)&lt;&gt;"",INDEX(Responses!$M$2:$M$1001,$S263)&lt;=2),", Booking/Admission","")&amp;IF(AND(INDEX(Responses!$N$2:$N$1001,$S263)&lt;&gt;"",INDEX(Responses!$N$2:$N$1001,$S263)&lt;=2),", Waiting time","")&amp;IF(AND(INDEX(Responses!$O$2:$O$1001,$S263)&lt;&gt;"",INDEX(Responses!$O$2:$O$1001,$S263)&lt;=2),", Doctor communication","")&amp;IF(AND(INDEX(Responses!$P$2:$P$1001,$S263)&lt;&gt;"",INDEX(Responses!$P$2:$P$1001,$S263)&lt;=2),", Time to ask questions","")&amp;IF(AND(INDEX(Responses!$Q$2:$Q$1001,$S263)&lt;&gt;"",INDEX(Responses!$Q$2:$Q$1001,$S263)&lt;=2),", Front desk and billing staff","")&amp;IF(AND(INDEX(Responses!$R$2:$R$1001,$S263)&lt;&gt;"",INDEX(Responses!$R$2:$R$1001,$S263)&lt;=2),", Billing clarity","")&amp;IF(AND(INDEX(Responses!$S$2:$S$1001,$S263)&lt;&gt;"",INDEX(Responses!$S$2:$S$1001,$S263)&lt;=2),", Cleanliness","")&amp;IF(AND(INDEX(Responses!$T$2:$T$1001,$S263)&lt;&gt;"",INDEX(Responses!$T$2:$T$1001,$S263)&lt;=2),", Nursing responsiveness","")&amp;IF(AND(INDEX(Responses!$U$2:$U$1001,$S263)&lt;&gt;"",INDEX(Responses!$U$2:$U$1001,$S263)&lt;=2),", Nursing courtesy","")&amp;IF(AND(INDEX(Responses!$V$2:$V$1001,$S263)&lt;&gt;"",INDEX(Responses!$V$2:$V$1001,$S263)&lt;=2),", Food","")&amp;IF(AND(INDEX(Responses!$W$2:$W$1001,$S263)&lt;&gt;"",INDEX(Responses!$W$2:$W$1001,$S263)&lt;=2),", Insurance/TPA","")&amp;IF(AND(INDEX(Responses!$X$2:$X$1001,$S263)&lt;&gt;"",INDEX(Responses!$X$2:$X$1001,$S263)&lt;=2),", Discharge process","")&amp;IF(AND(INDEX(Responses!$Y$2:$Y$1001,$S263)&lt;&gt;"",INDEX(Responses!$Y$2:$Y$1001,$S263)&lt;=2),", Discharge instructions",""),3,500))</f>
        <v/>
      </c>
      <c r="G263" s="24" t="str">
        <f aca="false">IF($S263="","",INDEX(Responses!$L$2:$L$1001,$S263)&amp;"")</f>
        <v/>
      </c>
      <c r="H263" s="27"/>
      <c r="I263" s="33"/>
      <c r="J263" s="34" t="str">
        <f aca="false">IF(OR(I263="",B263=""),"",ROUND((I263-B263)*24,1))</f>
        <v/>
      </c>
      <c r="K263" s="27"/>
      <c r="L263" s="27"/>
      <c r="M263" s="27"/>
      <c r="N263" s="35"/>
      <c r="O263" s="36" t="str">
        <f aca="false">IF(OR(N263="",B263=""),"",N263-B263)</f>
        <v/>
      </c>
      <c r="P263" s="24" t="str">
        <f aca="false">IF(J263="","",IF(AND(C263="IPD",J263&lt;=24),"Yes",IF(AND(C263&lt;&gt;"IPD",J263&lt;=48),"Yes","No")))</f>
        <v/>
      </c>
      <c r="Q263" s="24" t="str">
        <f aca="false">IF(B263="","",TEXT(B263,"yyyy-mm"))</f>
        <v/>
      </c>
      <c r="R263" s="34" t="str">
        <f aca="false">IF(AND(Q263='Monthly Summary'!$C$4,J263&lt;&gt;""),J263,"")</f>
        <v/>
      </c>
      <c r="S263" s="24" t="str">
        <f aca="false">IF(A263="","",IFERROR(MATCH(A263,Responses!$A$2:$A$1001,0),""))</f>
        <v/>
      </c>
    </row>
    <row r="264" customFormat="false" ht="15" hidden="false" customHeight="false" outlineLevel="0" collapsed="false">
      <c r="A264" s="27"/>
      <c r="B264" s="32" t="str">
        <f aca="false">IF($S264="","",INDEX(Responses!$B$2:$B$1001,$S264))</f>
        <v/>
      </c>
      <c r="C264" s="24" t="str">
        <f aca="false">IF($S264="","",INDEX(Responses!$E$2:$E$1001,$S264)&amp;"")</f>
        <v/>
      </c>
      <c r="D264" s="24" t="str">
        <f aca="false">IF($S264="","",INDEX(Responses!$G$2:$G$1001,$S264)&amp;"")</f>
        <v/>
      </c>
      <c r="E264" s="24" t="str">
        <f aca="false">IF($S264="","",INDEX(Responses!$J$2:$J$1001,$S264))</f>
        <v/>
      </c>
      <c r="F264" s="24" t="str">
        <f aca="false">IF($S264="","",MID(IF(AND(INDEX(Responses!$M$2:$M$1001,$S264)&lt;&gt;"",INDEX(Responses!$M$2:$M$1001,$S264)&lt;=2),", Booking/Admission","")&amp;IF(AND(INDEX(Responses!$N$2:$N$1001,$S264)&lt;&gt;"",INDEX(Responses!$N$2:$N$1001,$S264)&lt;=2),", Waiting time","")&amp;IF(AND(INDEX(Responses!$O$2:$O$1001,$S264)&lt;&gt;"",INDEX(Responses!$O$2:$O$1001,$S264)&lt;=2),", Doctor communication","")&amp;IF(AND(INDEX(Responses!$P$2:$P$1001,$S264)&lt;&gt;"",INDEX(Responses!$P$2:$P$1001,$S264)&lt;=2),", Time to ask questions","")&amp;IF(AND(INDEX(Responses!$Q$2:$Q$1001,$S264)&lt;&gt;"",INDEX(Responses!$Q$2:$Q$1001,$S264)&lt;=2),", Front desk and billing staff","")&amp;IF(AND(INDEX(Responses!$R$2:$R$1001,$S264)&lt;&gt;"",INDEX(Responses!$R$2:$R$1001,$S264)&lt;=2),", Billing clarity","")&amp;IF(AND(INDEX(Responses!$S$2:$S$1001,$S264)&lt;&gt;"",INDEX(Responses!$S$2:$S$1001,$S264)&lt;=2),", Cleanliness","")&amp;IF(AND(INDEX(Responses!$T$2:$T$1001,$S264)&lt;&gt;"",INDEX(Responses!$T$2:$T$1001,$S264)&lt;=2),", Nursing responsiveness","")&amp;IF(AND(INDEX(Responses!$U$2:$U$1001,$S264)&lt;&gt;"",INDEX(Responses!$U$2:$U$1001,$S264)&lt;=2),", Nursing courtesy","")&amp;IF(AND(INDEX(Responses!$V$2:$V$1001,$S264)&lt;&gt;"",INDEX(Responses!$V$2:$V$1001,$S264)&lt;=2),", Food","")&amp;IF(AND(INDEX(Responses!$W$2:$W$1001,$S264)&lt;&gt;"",INDEX(Responses!$W$2:$W$1001,$S264)&lt;=2),", Insurance/TPA","")&amp;IF(AND(INDEX(Responses!$X$2:$X$1001,$S264)&lt;&gt;"",INDEX(Responses!$X$2:$X$1001,$S264)&lt;=2),", Discharge process","")&amp;IF(AND(INDEX(Responses!$Y$2:$Y$1001,$S264)&lt;&gt;"",INDEX(Responses!$Y$2:$Y$1001,$S264)&lt;=2),", Discharge instructions",""),3,500))</f>
        <v/>
      </c>
      <c r="G264" s="24" t="str">
        <f aca="false">IF($S264="","",INDEX(Responses!$L$2:$L$1001,$S264)&amp;"")</f>
        <v/>
      </c>
      <c r="H264" s="27"/>
      <c r="I264" s="33"/>
      <c r="J264" s="34" t="str">
        <f aca="false">IF(OR(I264="",B264=""),"",ROUND((I264-B264)*24,1))</f>
        <v/>
      </c>
      <c r="K264" s="27"/>
      <c r="L264" s="27"/>
      <c r="M264" s="27"/>
      <c r="N264" s="35"/>
      <c r="O264" s="36" t="str">
        <f aca="false">IF(OR(N264="",B264=""),"",N264-B264)</f>
        <v/>
      </c>
      <c r="P264" s="24" t="str">
        <f aca="false">IF(J264="","",IF(AND(C264="IPD",J264&lt;=24),"Yes",IF(AND(C264&lt;&gt;"IPD",J264&lt;=48),"Yes","No")))</f>
        <v/>
      </c>
      <c r="Q264" s="24" t="str">
        <f aca="false">IF(B264="","",TEXT(B264,"yyyy-mm"))</f>
        <v/>
      </c>
      <c r="R264" s="34" t="str">
        <f aca="false">IF(AND(Q264='Monthly Summary'!$C$4,J264&lt;&gt;""),J264,"")</f>
        <v/>
      </c>
      <c r="S264" s="24" t="str">
        <f aca="false">IF(A264="","",IFERROR(MATCH(A264,Responses!$A$2:$A$1001,0),""))</f>
        <v/>
      </c>
    </row>
    <row r="265" customFormat="false" ht="15" hidden="false" customHeight="false" outlineLevel="0" collapsed="false">
      <c r="A265" s="27"/>
      <c r="B265" s="32" t="str">
        <f aca="false">IF($S265="","",INDEX(Responses!$B$2:$B$1001,$S265))</f>
        <v/>
      </c>
      <c r="C265" s="24" t="str">
        <f aca="false">IF($S265="","",INDEX(Responses!$E$2:$E$1001,$S265)&amp;"")</f>
        <v/>
      </c>
      <c r="D265" s="24" t="str">
        <f aca="false">IF($S265="","",INDEX(Responses!$G$2:$G$1001,$S265)&amp;"")</f>
        <v/>
      </c>
      <c r="E265" s="24" t="str">
        <f aca="false">IF($S265="","",INDEX(Responses!$J$2:$J$1001,$S265))</f>
        <v/>
      </c>
      <c r="F265" s="24" t="str">
        <f aca="false">IF($S265="","",MID(IF(AND(INDEX(Responses!$M$2:$M$1001,$S265)&lt;&gt;"",INDEX(Responses!$M$2:$M$1001,$S265)&lt;=2),", Booking/Admission","")&amp;IF(AND(INDEX(Responses!$N$2:$N$1001,$S265)&lt;&gt;"",INDEX(Responses!$N$2:$N$1001,$S265)&lt;=2),", Waiting time","")&amp;IF(AND(INDEX(Responses!$O$2:$O$1001,$S265)&lt;&gt;"",INDEX(Responses!$O$2:$O$1001,$S265)&lt;=2),", Doctor communication","")&amp;IF(AND(INDEX(Responses!$P$2:$P$1001,$S265)&lt;&gt;"",INDEX(Responses!$P$2:$P$1001,$S265)&lt;=2),", Time to ask questions","")&amp;IF(AND(INDEX(Responses!$Q$2:$Q$1001,$S265)&lt;&gt;"",INDEX(Responses!$Q$2:$Q$1001,$S265)&lt;=2),", Front desk and billing staff","")&amp;IF(AND(INDEX(Responses!$R$2:$R$1001,$S265)&lt;&gt;"",INDEX(Responses!$R$2:$R$1001,$S265)&lt;=2),", Billing clarity","")&amp;IF(AND(INDEX(Responses!$S$2:$S$1001,$S265)&lt;&gt;"",INDEX(Responses!$S$2:$S$1001,$S265)&lt;=2),", Cleanliness","")&amp;IF(AND(INDEX(Responses!$T$2:$T$1001,$S265)&lt;&gt;"",INDEX(Responses!$T$2:$T$1001,$S265)&lt;=2),", Nursing responsiveness","")&amp;IF(AND(INDEX(Responses!$U$2:$U$1001,$S265)&lt;&gt;"",INDEX(Responses!$U$2:$U$1001,$S265)&lt;=2),", Nursing courtesy","")&amp;IF(AND(INDEX(Responses!$V$2:$V$1001,$S265)&lt;&gt;"",INDEX(Responses!$V$2:$V$1001,$S265)&lt;=2),", Food","")&amp;IF(AND(INDEX(Responses!$W$2:$W$1001,$S265)&lt;&gt;"",INDEX(Responses!$W$2:$W$1001,$S265)&lt;=2),", Insurance/TPA","")&amp;IF(AND(INDEX(Responses!$X$2:$X$1001,$S265)&lt;&gt;"",INDEX(Responses!$X$2:$X$1001,$S265)&lt;=2),", Discharge process","")&amp;IF(AND(INDEX(Responses!$Y$2:$Y$1001,$S265)&lt;&gt;"",INDEX(Responses!$Y$2:$Y$1001,$S265)&lt;=2),", Discharge instructions",""),3,500))</f>
        <v/>
      </c>
      <c r="G265" s="24" t="str">
        <f aca="false">IF($S265="","",INDEX(Responses!$L$2:$L$1001,$S265)&amp;"")</f>
        <v/>
      </c>
      <c r="H265" s="27"/>
      <c r="I265" s="33"/>
      <c r="J265" s="34" t="str">
        <f aca="false">IF(OR(I265="",B265=""),"",ROUND((I265-B265)*24,1))</f>
        <v/>
      </c>
      <c r="K265" s="27"/>
      <c r="L265" s="27"/>
      <c r="M265" s="27"/>
      <c r="N265" s="35"/>
      <c r="O265" s="36" t="str">
        <f aca="false">IF(OR(N265="",B265=""),"",N265-B265)</f>
        <v/>
      </c>
      <c r="P265" s="24" t="str">
        <f aca="false">IF(J265="","",IF(AND(C265="IPD",J265&lt;=24),"Yes",IF(AND(C265&lt;&gt;"IPD",J265&lt;=48),"Yes","No")))</f>
        <v/>
      </c>
      <c r="Q265" s="24" t="str">
        <f aca="false">IF(B265="","",TEXT(B265,"yyyy-mm"))</f>
        <v/>
      </c>
      <c r="R265" s="34" t="str">
        <f aca="false">IF(AND(Q265='Monthly Summary'!$C$4,J265&lt;&gt;""),J265,"")</f>
        <v/>
      </c>
      <c r="S265" s="24" t="str">
        <f aca="false">IF(A265="","",IFERROR(MATCH(A265,Responses!$A$2:$A$1001,0),""))</f>
        <v/>
      </c>
    </row>
    <row r="266" customFormat="false" ht="15" hidden="false" customHeight="false" outlineLevel="0" collapsed="false">
      <c r="A266" s="27"/>
      <c r="B266" s="32" t="str">
        <f aca="false">IF($S266="","",INDEX(Responses!$B$2:$B$1001,$S266))</f>
        <v/>
      </c>
      <c r="C266" s="24" t="str">
        <f aca="false">IF($S266="","",INDEX(Responses!$E$2:$E$1001,$S266)&amp;"")</f>
        <v/>
      </c>
      <c r="D266" s="24" t="str">
        <f aca="false">IF($S266="","",INDEX(Responses!$G$2:$G$1001,$S266)&amp;"")</f>
        <v/>
      </c>
      <c r="E266" s="24" t="str">
        <f aca="false">IF($S266="","",INDEX(Responses!$J$2:$J$1001,$S266))</f>
        <v/>
      </c>
      <c r="F266" s="24" t="str">
        <f aca="false">IF($S266="","",MID(IF(AND(INDEX(Responses!$M$2:$M$1001,$S266)&lt;&gt;"",INDEX(Responses!$M$2:$M$1001,$S266)&lt;=2),", Booking/Admission","")&amp;IF(AND(INDEX(Responses!$N$2:$N$1001,$S266)&lt;&gt;"",INDEX(Responses!$N$2:$N$1001,$S266)&lt;=2),", Waiting time","")&amp;IF(AND(INDEX(Responses!$O$2:$O$1001,$S266)&lt;&gt;"",INDEX(Responses!$O$2:$O$1001,$S266)&lt;=2),", Doctor communication","")&amp;IF(AND(INDEX(Responses!$P$2:$P$1001,$S266)&lt;&gt;"",INDEX(Responses!$P$2:$P$1001,$S266)&lt;=2),", Time to ask questions","")&amp;IF(AND(INDEX(Responses!$Q$2:$Q$1001,$S266)&lt;&gt;"",INDEX(Responses!$Q$2:$Q$1001,$S266)&lt;=2),", Front desk and billing staff","")&amp;IF(AND(INDEX(Responses!$R$2:$R$1001,$S266)&lt;&gt;"",INDEX(Responses!$R$2:$R$1001,$S266)&lt;=2),", Billing clarity","")&amp;IF(AND(INDEX(Responses!$S$2:$S$1001,$S266)&lt;&gt;"",INDEX(Responses!$S$2:$S$1001,$S266)&lt;=2),", Cleanliness","")&amp;IF(AND(INDEX(Responses!$T$2:$T$1001,$S266)&lt;&gt;"",INDEX(Responses!$T$2:$T$1001,$S266)&lt;=2),", Nursing responsiveness","")&amp;IF(AND(INDEX(Responses!$U$2:$U$1001,$S266)&lt;&gt;"",INDEX(Responses!$U$2:$U$1001,$S266)&lt;=2),", Nursing courtesy","")&amp;IF(AND(INDEX(Responses!$V$2:$V$1001,$S266)&lt;&gt;"",INDEX(Responses!$V$2:$V$1001,$S266)&lt;=2),", Food","")&amp;IF(AND(INDEX(Responses!$W$2:$W$1001,$S266)&lt;&gt;"",INDEX(Responses!$W$2:$W$1001,$S266)&lt;=2),", Insurance/TPA","")&amp;IF(AND(INDEX(Responses!$X$2:$X$1001,$S266)&lt;&gt;"",INDEX(Responses!$X$2:$X$1001,$S266)&lt;=2),", Discharge process","")&amp;IF(AND(INDEX(Responses!$Y$2:$Y$1001,$S266)&lt;&gt;"",INDEX(Responses!$Y$2:$Y$1001,$S266)&lt;=2),", Discharge instructions",""),3,500))</f>
        <v/>
      </c>
      <c r="G266" s="24" t="str">
        <f aca="false">IF($S266="","",INDEX(Responses!$L$2:$L$1001,$S266)&amp;"")</f>
        <v/>
      </c>
      <c r="H266" s="27"/>
      <c r="I266" s="33"/>
      <c r="J266" s="34" t="str">
        <f aca="false">IF(OR(I266="",B266=""),"",ROUND((I266-B266)*24,1))</f>
        <v/>
      </c>
      <c r="K266" s="27"/>
      <c r="L266" s="27"/>
      <c r="M266" s="27"/>
      <c r="N266" s="35"/>
      <c r="O266" s="36" t="str">
        <f aca="false">IF(OR(N266="",B266=""),"",N266-B266)</f>
        <v/>
      </c>
      <c r="P266" s="24" t="str">
        <f aca="false">IF(J266="","",IF(AND(C266="IPD",J266&lt;=24),"Yes",IF(AND(C266&lt;&gt;"IPD",J266&lt;=48),"Yes","No")))</f>
        <v/>
      </c>
      <c r="Q266" s="24" t="str">
        <f aca="false">IF(B266="","",TEXT(B266,"yyyy-mm"))</f>
        <v/>
      </c>
      <c r="R266" s="34" t="str">
        <f aca="false">IF(AND(Q266='Monthly Summary'!$C$4,J266&lt;&gt;""),J266,"")</f>
        <v/>
      </c>
      <c r="S266" s="24" t="str">
        <f aca="false">IF(A266="","",IFERROR(MATCH(A266,Responses!$A$2:$A$1001,0),""))</f>
        <v/>
      </c>
    </row>
    <row r="267" customFormat="false" ht="15" hidden="false" customHeight="false" outlineLevel="0" collapsed="false">
      <c r="A267" s="27"/>
      <c r="B267" s="32" t="str">
        <f aca="false">IF($S267="","",INDEX(Responses!$B$2:$B$1001,$S267))</f>
        <v/>
      </c>
      <c r="C267" s="24" t="str">
        <f aca="false">IF($S267="","",INDEX(Responses!$E$2:$E$1001,$S267)&amp;"")</f>
        <v/>
      </c>
      <c r="D267" s="24" t="str">
        <f aca="false">IF($S267="","",INDEX(Responses!$G$2:$G$1001,$S267)&amp;"")</f>
        <v/>
      </c>
      <c r="E267" s="24" t="str">
        <f aca="false">IF($S267="","",INDEX(Responses!$J$2:$J$1001,$S267))</f>
        <v/>
      </c>
      <c r="F267" s="24" t="str">
        <f aca="false">IF($S267="","",MID(IF(AND(INDEX(Responses!$M$2:$M$1001,$S267)&lt;&gt;"",INDEX(Responses!$M$2:$M$1001,$S267)&lt;=2),", Booking/Admission","")&amp;IF(AND(INDEX(Responses!$N$2:$N$1001,$S267)&lt;&gt;"",INDEX(Responses!$N$2:$N$1001,$S267)&lt;=2),", Waiting time","")&amp;IF(AND(INDEX(Responses!$O$2:$O$1001,$S267)&lt;&gt;"",INDEX(Responses!$O$2:$O$1001,$S267)&lt;=2),", Doctor communication","")&amp;IF(AND(INDEX(Responses!$P$2:$P$1001,$S267)&lt;&gt;"",INDEX(Responses!$P$2:$P$1001,$S267)&lt;=2),", Time to ask questions","")&amp;IF(AND(INDEX(Responses!$Q$2:$Q$1001,$S267)&lt;&gt;"",INDEX(Responses!$Q$2:$Q$1001,$S267)&lt;=2),", Front desk and billing staff","")&amp;IF(AND(INDEX(Responses!$R$2:$R$1001,$S267)&lt;&gt;"",INDEX(Responses!$R$2:$R$1001,$S267)&lt;=2),", Billing clarity","")&amp;IF(AND(INDEX(Responses!$S$2:$S$1001,$S267)&lt;&gt;"",INDEX(Responses!$S$2:$S$1001,$S267)&lt;=2),", Cleanliness","")&amp;IF(AND(INDEX(Responses!$T$2:$T$1001,$S267)&lt;&gt;"",INDEX(Responses!$T$2:$T$1001,$S267)&lt;=2),", Nursing responsiveness","")&amp;IF(AND(INDEX(Responses!$U$2:$U$1001,$S267)&lt;&gt;"",INDEX(Responses!$U$2:$U$1001,$S267)&lt;=2),", Nursing courtesy","")&amp;IF(AND(INDEX(Responses!$V$2:$V$1001,$S267)&lt;&gt;"",INDEX(Responses!$V$2:$V$1001,$S267)&lt;=2),", Food","")&amp;IF(AND(INDEX(Responses!$W$2:$W$1001,$S267)&lt;&gt;"",INDEX(Responses!$W$2:$W$1001,$S267)&lt;=2),", Insurance/TPA","")&amp;IF(AND(INDEX(Responses!$X$2:$X$1001,$S267)&lt;&gt;"",INDEX(Responses!$X$2:$X$1001,$S267)&lt;=2),", Discharge process","")&amp;IF(AND(INDEX(Responses!$Y$2:$Y$1001,$S267)&lt;&gt;"",INDEX(Responses!$Y$2:$Y$1001,$S267)&lt;=2),", Discharge instructions",""),3,500))</f>
        <v/>
      </c>
      <c r="G267" s="24" t="str">
        <f aca="false">IF($S267="","",INDEX(Responses!$L$2:$L$1001,$S267)&amp;"")</f>
        <v/>
      </c>
      <c r="H267" s="27"/>
      <c r="I267" s="33"/>
      <c r="J267" s="34" t="str">
        <f aca="false">IF(OR(I267="",B267=""),"",ROUND((I267-B267)*24,1))</f>
        <v/>
      </c>
      <c r="K267" s="27"/>
      <c r="L267" s="27"/>
      <c r="M267" s="27"/>
      <c r="N267" s="35"/>
      <c r="O267" s="36" t="str">
        <f aca="false">IF(OR(N267="",B267=""),"",N267-B267)</f>
        <v/>
      </c>
      <c r="P267" s="24" t="str">
        <f aca="false">IF(J267="","",IF(AND(C267="IPD",J267&lt;=24),"Yes",IF(AND(C267&lt;&gt;"IPD",J267&lt;=48),"Yes","No")))</f>
        <v/>
      </c>
      <c r="Q267" s="24" t="str">
        <f aca="false">IF(B267="","",TEXT(B267,"yyyy-mm"))</f>
        <v/>
      </c>
      <c r="R267" s="34" t="str">
        <f aca="false">IF(AND(Q267='Monthly Summary'!$C$4,J267&lt;&gt;""),J267,"")</f>
        <v/>
      </c>
      <c r="S267" s="24" t="str">
        <f aca="false">IF(A267="","",IFERROR(MATCH(A267,Responses!$A$2:$A$1001,0),""))</f>
        <v/>
      </c>
    </row>
    <row r="268" customFormat="false" ht="15" hidden="false" customHeight="false" outlineLevel="0" collapsed="false">
      <c r="A268" s="27"/>
      <c r="B268" s="32" t="str">
        <f aca="false">IF($S268="","",INDEX(Responses!$B$2:$B$1001,$S268))</f>
        <v/>
      </c>
      <c r="C268" s="24" t="str">
        <f aca="false">IF($S268="","",INDEX(Responses!$E$2:$E$1001,$S268)&amp;"")</f>
        <v/>
      </c>
      <c r="D268" s="24" t="str">
        <f aca="false">IF($S268="","",INDEX(Responses!$G$2:$G$1001,$S268)&amp;"")</f>
        <v/>
      </c>
      <c r="E268" s="24" t="str">
        <f aca="false">IF($S268="","",INDEX(Responses!$J$2:$J$1001,$S268))</f>
        <v/>
      </c>
      <c r="F268" s="24" t="str">
        <f aca="false">IF($S268="","",MID(IF(AND(INDEX(Responses!$M$2:$M$1001,$S268)&lt;&gt;"",INDEX(Responses!$M$2:$M$1001,$S268)&lt;=2),", Booking/Admission","")&amp;IF(AND(INDEX(Responses!$N$2:$N$1001,$S268)&lt;&gt;"",INDEX(Responses!$N$2:$N$1001,$S268)&lt;=2),", Waiting time","")&amp;IF(AND(INDEX(Responses!$O$2:$O$1001,$S268)&lt;&gt;"",INDEX(Responses!$O$2:$O$1001,$S268)&lt;=2),", Doctor communication","")&amp;IF(AND(INDEX(Responses!$P$2:$P$1001,$S268)&lt;&gt;"",INDEX(Responses!$P$2:$P$1001,$S268)&lt;=2),", Time to ask questions","")&amp;IF(AND(INDEX(Responses!$Q$2:$Q$1001,$S268)&lt;&gt;"",INDEX(Responses!$Q$2:$Q$1001,$S268)&lt;=2),", Front desk and billing staff","")&amp;IF(AND(INDEX(Responses!$R$2:$R$1001,$S268)&lt;&gt;"",INDEX(Responses!$R$2:$R$1001,$S268)&lt;=2),", Billing clarity","")&amp;IF(AND(INDEX(Responses!$S$2:$S$1001,$S268)&lt;&gt;"",INDEX(Responses!$S$2:$S$1001,$S268)&lt;=2),", Cleanliness","")&amp;IF(AND(INDEX(Responses!$T$2:$T$1001,$S268)&lt;&gt;"",INDEX(Responses!$T$2:$T$1001,$S268)&lt;=2),", Nursing responsiveness","")&amp;IF(AND(INDEX(Responses!$U$2:$U$1001,$S268)&lt;&gt;"",INDEX(Responses!$U$2:$U$1001,$S268)&lt;=2),", Nursing courtesy","")&amp;IF(AND(INDEX(Responses!$V$2:$V$1001,$S268)&lt;&gt;"",INDEX(Responses!$V$2:$V$1001,$S268)&lt;=2),", Food","")&amp;IF(AND(INDEX(Responses!$W$2:$W$1001,$S268)&lt;&gt;"",INDEX(Responses!$W$2:$W$1001,$S268)&lt;=2),", Insurance/TPA","")&amp;IF(AND(INDEX(Responses!$X$2:$X$1001,$S268)&lt;&gt;"",INDEX(Responses!$X$2:$X$1001,$S268)&lt;=2),", Discharge process","")&amp;IF(AND(INDEX(Responses!$Y$2:$Y$1001,$S268)&lt;&gt;"",INDEX(Responses!$Y$2:$Y$1001,$S268)&lt;=2),", Discharge instructions",""),3,500))</f>
        <v/>
      </c>
      <c r="G268" s="24" t="str">
        <f aca="false">IF($S268="","",INDEX(Responses!$L$2:$L$1001,$S268)&amp;"")</f>
        <v/>
      </c>
      <c r="H268" s="27"/>
      <c r="I268" s="33"/>
      <c r="J268" s="34" t="str">
        <f aca="false">IF(OR(I268="",B268=""),"",ROUND((I268-B268)*24,1))</f>
        <v/>
      </c>
      <c r="K268" s="27"/>
      <c r="L268" s="27"/>
      <c r="M268" s="27"/>
      <c r="N268" s="35"/>
      <c r="O268" s="36" t="str">
        <f aca="false">IF(OR(N268="",B268=""),"",N268-B268)</f>
        <v/>
      </c>
      <c r="P268" s="24" t="str">
        <f aca="false">IF(J268="","",IF(AND(C268="IPD",J268&lt;=24),"Yes",IF(AND(C268&lt;&gt;"IPD",J268&lt;=48),"Yes","No")))</f>
        <v/>
      </c>
      <c r="Q268" s="24" t="str">
        <f aca="false">IF(B268="","",TEXT(B268,"yyyy-mm"))</f>
        <v/>
      </c>
      <c r="R268" s="34" t="str">
        <f aca="false">IF(AND(Q268='Monthly Summary'!$C$4,J268&lt;&gt;""),J268,"")</f>
        <v/>
      </c>
      <c r="S268" s="24" t="str">
        <f aca="false">IF(A268="","",IFERROR(MATCH(A268,Responses!$A$2:$A$1001,0),""))</f>
        <v/>
      </c>
    </row>
    <row r="269" customFormat="false" ht="15" hidden="false" customHeight="false" outlineLevel="0" collapsed="false">
      <c r="A269" s="27"/>
      <c r="B269" s="32" t="str">
        <f aca="false">IF($S269="","",INDEX(Responses!$B$2:$B$1001,$S269))</f>
        <v/>
      </c>
      <c r="C269" s="24" t="str">
        <f aca="false">IF($S269="","",INDEX(Responses!$E$2:$E$1001,$S269)&amp;"")</f>
        <v/>
      </c>
      <c r="D269" s="24" t="str">
        <f aca="false">IF($S269="","",INDEX(Responses!$G$2:$G$1001,$S269)&amp;"")</f>
        <v/>
      </c>
      <c r="E269" s="24" t="str">
        <f aca="false">IF($S269="","",INDEX(Responses!$J$2:$J$1001,$S269))</f>
        <v/>
      </c>
      <c r="F269" s="24" t="str">
        <f aca="false">IF($S269="","",MID(IF(AND(INDEX(Responses!$M$2:$M$1001,$S269)&lt;&gt;"",INDEX(Responses!$M$2:$M$1001,$S269)&lt;=2),", Booking/Admission","")&amp;IF(AND(INDEX(Responses!$N$2:$N$1001,$S269)&lt;&gt;"",INDEX(Responses!$N$2:$N$1001,$S269)&lt;=2),", Waiting time","")&amp;IF(AND(INDEX(Responses!$O$2:$O$1001,$S269)&lt;&gt;"",INDEX(Responses!$O$2:$O$1001,$S269)&lt;=2),", Doctor communication","")&amp;IF(AND(INDEX(Responses!$P$2:$P$1001,$S269)&lt;&gt;"",INDEX(Responses!$P$2:$P$1001,$S269)&lt;=2),", Time to ask questions","")&amp;IF(AND(INDEX(Responses!$Q$2:$Q$1001,$S269)&lt;&gt;"",INDEX(Responses!$Q$2:$Q$1001,$S269)&lt;=2),", Front desk and billing staff","")&amp;IF(AND(INDEX(Responses!$R$2:$R$1001,$S269)&lt;&gt;"",INDEX(Responses!$R$2:$R$1001,$S269)&lt;=2),", Billing clarity","")&amp;IF(AND(INDEX(Responses!$S$2:$S$1001,$S269)&lt;&gt;"",INDEX(Responses!$S$2:$S$1001,$S269)&lt;=2),", Cleanliness","")&amp;IF(AND(INDEX(Responses!$T$2:$T$1001,$S269)&lt;&gt;"",INDEX(Responses!$T$2:$T$1001,$S269)&lt;=2),", Nursing responsiveness","")&amp;IF(AND(INDEX(Responses!$U$2:$U$1001,$S269)&lt;&gt;"",INDEX(Responses!$U$2:$U$1001,$S269)&lt;=2),", Nursing courtesy","")&amp;IF(AND(INDEX(Responses!$V$2:$V$1001,$S269)&lt;&gt;"",INDEX(Responses!$V$2:$V$1001,$S269)&lt;=2),", Food","")&amp;IF(AND(INDEX(Responses!$W$2:$W$1001,$S269)&lt;&gt;"",INDEX(Responses!$W$2:$W$1001,$S269)&lt;=2),", Insurance/TPA","")&amp;IF(AND(INDEX(Responses!$X$2:$X$1001,$S269)&lt;&gt;"",INDEX(Responses!$X$2:$X$1001,$S269)&lt;=2),", Discharge process","")&amp;IF(AND(INDEX(Responses!$Y$2:$Y$1001,$S269)&lt;&gt;"",INDEX(Responses!$Y$2:$Y$1001,$S269)&lt;=2),", Discharge instructions",""),3,500))</f>
        <v/>
      </c>
      <c r="G269" s="24" t="str">
        <f aca="false">IF($S269="","",INDEX(Responses!$L$2:$L$1001,$S269)&amp;"")</f>
        <v/>
      </c>
      <c r="H269" s="27"/>
      <c r="I269" s="33"/>
      <c r="J269" s="34" t="str">
        <f aca="false">IF(OR(I269="",B269=""),"",ROUND((I269-B269)*24,1))</f>
        <v/>
      </c>
      <c r="K269" s="27"/>
      <c r="L269" s="27"/>
      <c r="M269" s="27"/>
      <c r="N269" s="35"/>
      <c r="O269" s="36" t="str">
        <f aca="false">IF(OR(N269="",B269=""),"",N269-B269)</f>
        <v/>
      </c>
      <c r="P269" s="24" t="str">
        <f aca="false">IF(J269="","",IF(AND(C269="IPD",J269&lt;=24),"Yes",IF(AND(C269&lt;&gt;"IPD",J269&lt;=48),"Yes","No")))</f>
        <v/>
      </c>
      <c r="Q269" s="24" t="str">
        <f aca="false">IF(B269="","",TEXT(B269,"yyyy-mm"))</f>
        <v/>
      </c>
      <c r="R269" s="34" t="str">
        <f aca="false">IF(AND(Q269='Monthly Summary'!$C$4,J269&lt;&gt;""),J269,"")</f>
        <v/>
      </c>
      <c r="S269" s="24" t="str">
        <f aca="false">IF(A269="","",IFERROR(MATCH(A269,Responses!$A$2:$A$1001,0),""))</f>
        <v/>
      </c>
    </row>
    <row r="270" customFormat="false" ht="15" hidden="false" customHeight="false" outlineLevel="0" collapsed="false">
      <c r="A270" s="27"/>
      <c r="B270" s="32" t="str">
        <f aca="false">IF($S270="","",INDEX(Responses!$B$2:$B$1001,$S270))</f>
        <v/>
      </c>
      <c r="C270" s="24" t="str">
        <f aca="false">IF($S270="","",INDEX(Responses!$E$2:$E$1001,$S270)&amp;"")</f>
        <v/>
      </c>
      <c r="D270" s="24" t="str">
        <f aca="false">IF($S270="","",INDEX(Responses!$G$2:$G$1001,$S270)&amp;"")</f>
        <v/>
      </c>
      <c r="E270" s="24" t="str">
        <f aca="false">IF($S270="","",INDEX(Responses!$J$2:$J$1001,$S270))</f>
        <v/>
      </c>
      <c r="F270" s="24" t="str">
        <f aca="false">IF($S270="","",MID(IF(AND(INDEX(Responses!$M$2:$M$1001,$S270)&lt;&gt;"",INDEX(Responses!$M$2:$M$1001,$S270)&lt;=2),", Booking/Admission","")&amp;IF(AND(INDEX(Responses!$N$2:$N$1001,$S270)&lt;&gt;"",INDEX(Responses!$N$2:$N$1001,$S270)&lt;=2),", Waiting time","")&amp;IF(AND(INDEX(Responses!$O$2:$O$1001,$S270)&lt;&gt;"",INDEX(Responses!$O$2:$O$1001,$S270)&lt;=2),", Doctor communication","")&amp;IF(AND(INDEX(Responses!$P$2:$P$1001,$S270)&lt;&gt;"",INDEX(Responses!$P$2:$P$1001,$S270)&lt;=2),", Time to ask questions","")&amp;IF(AND(INDEX(Responses!$Q$2:$Q$1001,$S270)&lt;&gt;"",INDEX(Responses!$Q$2:$Q$1001,$S270)&lt;=2),", Front desk and billing staff","")&amp;IF(AND(INDEX(Responses!$R$2:$R$1001,$S270)&lt;&gt;"",INDEX(Responses!$R$2:$R$1001,$S270)&lt;=2),", Billing clarity","")&amp;IF(AND(INDEX(Responses!$S$2:$S$1001,$S270)&lt;&gt;"",INDEX(Responses!$S$2:$S$1001,$S270)&lt;=2),", Cleanliness","")&amp;IF(AND(INDEX(Responses!$T$2:$T$1001,$S270)&lt;&gt;"",INDEX(Responses!$T$2:$T$1001,$S270)&lt;=2),", Nursing responsiveness","")&amp;IF(AND(INDEX(Responses!$U$2:$U$1001,$S270)&lt;&gt;"",INDEX(Responses!$U$2:$U$1001,$S270)&lt;=2),", Nursing courtesy","")&amp;IF(AND(INDEX(Responses!$V$2:$V$1001,$S270)&lt;&gt;"",INDEX(Responses!$V$2:$V$1001,$S270)&lt;=2),", Food","")&amp;IF(AND(INDEX(Responses!$W$2:$W$1001,$S270)&lt;&gt;"",INDEX(Responses!$W$2:$W$1001,$S270)&lt;=2),", Insurance/TPA","")&amp;IF(AND(INDEX(Responses!$X$2:$X$1001,$S270)&lt;&gt;"",INDEX(Responses!$X$2:$X$1001,$S270)&lt;=2),", Discharge process","")&amp;IF(AND(INDEX(Responses!$Y$2:$Y$1001,$S270)&lt;&gt;"",INDEX(Responses!$Y$2:$Y$1001,$S270)&lt;=2),", Discharge instructions",""),3,500))</f>
        <v/>
      </c>
      <c r="G270" s="24" t="str">
        <f aca="false">IF($S270="","",INDEX(Responses!$L$2:$L$1001,$S270)&amp;"")</f>
        <v/>
      </c>
      <c r="H270" s="27"/>
      <c r="I270" s="33"/>
      <c r="J270" s="34" t="str">
        <f aca="false">IF(OR(I270="",B270=""),"",ROUND((I270-B270)*24,1))</f>
        <v/>
      </c>
      <c r="K270" s="27"/>
      <c r="L270" s="27"/>
      <c r="M270" s="27"/>
      <c r="N270" s="35"/>
      <c r="O270" s="36" t="str">
        <f aca="false">IF(OR(N270="",B270=""),"",N270-B270)</f>
        <v/>
      </c>
      <c r="P270" s="24" t="str">
        <f aca="false">IF(J270="","",IF(AND(C270="IPD",J270&lt;=24),"Yes",IF(AND(C270&lt;&gt;"IPD",J270&lt;=48),"Yes","No")))</f>
        <v/>
      </c>
      <c r="Q270" s="24" t="str">
        <f aca="false">IF(B270="","",TEXT(B270,"yyyy-mm"))</f>
        <v/>
      </c>
      <c r="R270" s="34" t="str">
        <f aca="false">IF(AND(Q270='Monthly Summary'!$C$4,J270&lt;&gt;""),J270,"")</f>
        <v/>
      </c>
      <c r="S270" s="24" t="str">
        <f aca="false">IF(A270="","",IFERROR(MATCH(A270,Responses!$A$2:$A$1001,0),""))</f>
        <v/>
      </c>
    </row>
    <row r="271" customFormat="false" ht="15" hidden="false" customHeight="false" outlineLevel="0" collapsed="false">
      <c r="A271" s="27"/>
      <c r="B271" s="32" t="str">
        <f aca="false">IF($S271="","",INDEX(Responses!$B$2:$B$1001,$S271))</f>
        <v/>
      </c>
      <c r="C271" s="24" t="str">
        <f aca="false">IF($S271="","",INDEX(Responses!$E$2:$E$1001,$S271)&amp;"")</f>
        <v/>
      </c>
      <c r="D271" s="24" t="str">
        <f aca="false">IF($S271="","",INDEX(Responses!$G$2:$G$1001,$S271)&amp;"")</f>
        <v/>
      </c>
      <c r="E271" s="24" t="str">
        <f aca="false">IF($S271="","",INDEX(Responses!$J$2:$J$1001,$S271))</f>
        <v/>
      </c>
      <c r="F271" s="24" t="str">
        <f aca="false">IF($S271="","",MID(IF(AND(INDEX(Responses!$M$2:$M$1001,$S271)&lt;&gt;"",INDEX(Responses!$M$2:$M$1001,$S271)&lt;=2),", Booking/Admission","")&amp;IF(AND(INDEX(Responses!$N$2:$N$1001,$S271)&lt;&gt;"",INDEX(Responses!$N$2:$N$1001,$S271)&lt;=2),", Waiting time","")&amp;IF(AND(INDEX(Responses!$O$2:$O$1001,$S271)&lt;&gt;"",INDEX(Responses!$O$2:$O$1001,$S271)&lt;=2),", Doctor communication","")&amp;IF(AND(INDEX(Responses!$P$2:$P$1001,$S271)&lt;&gt;"",INDEX(Responses!$P$2:$P$1001,$S271)&lt;=2),", Time to ask questions","")&amp;IF(AND(INDEX(Responses!$Q$2:$Q$1001,$S271)&lt;&gt;"",INDEX(Responses!$Q$2:$Q$1001,$S271)&lt;=2),", Front desk and billing staff","")&amp;IF(AND(INDEX(Responses!$R$2:$R$1001,$S271)&lt;&gt;"",INDEX(Responses!$R$2:$R$1001,$S271)&lt;=2),", Billing clarity","")&amp;IF(AND(INDEX(Responses!$S$2:$S$1001,$S271)&lt;&gt;"",INDEX(Responses!$S$2:$S$1001,$S271)&lt;=2),", Cleanliness","")&amp;IF(AND(INDEX(Responses!$T$2:$T$1001,$S271)&lt;&gt;"",INDEX(Responses!$T$2:$T$1001,$S271)&lt;=2),", Nursing responsiveness","")&amp;IF(AND(INDEX(Responses!$U$2:$U$1001,$S271)&lt;&gt;"",INDEX(Responses!$U$2:$U$1001,$S271)&lt;=2),", Nursing courtesy","")&amp;IF(AND(INDEX(Responses!$V$2:$V$1001,$S271)&lt;&gt;"",INDEX(Responses!$V$2:$V$1001,$S271)&lt;=2),", Food","")&amp;IF(AND(INDEX(Responses!$W$2:$W$1001,$S271)&lt;&gt;"",INDEX(Responses!$W$2:$W$1001,$S271)&lt;=2),", Insurance/TPA","")&amp;IF(AND(INDEX(Responses!$X$2:$X$1001,$S271)&lt;&gt;"",INDEX(Responses!$X$2:$X$1001,$S271)&lt;=2),", Discharge process","")&amp;IF(AND(INDEX(Responses!$Y$2:$Y$1001,$S271)&lt;&gt;"",INDEX(Responses!$Y$2:$Y$1001,$S271)&lt;=2),", Discharge instructions",""),3,500))</f>
        <v/>
      </c>
      <c r="G271" s="24" t="str">
        <f aca="false">IF($S271="","",INDEX(Responses!$L$2:$L$1001,$S271)&amp;"")</f>
        <v/>
      </c>
      <c r="H271" s="27"/>
      <c r="I271" s="33"/>
      <c r="J271" s="34" t="str">
        <f aca="false">IF(OR(I271="",B271=""),"",ROUND((I271-B271)*24,1))</f>
        <v/>
      </c>
      <c r="K271" s="27"/>
      <c r="L271" s="27"/>
      <c r="M271" s="27"/>
      <c r="N271" s="35"/>
      <c r="O271" s="36" t="str">
        <f aca="false">IF(OR(N271="",B271=""),"",N271-B271)</f>
        <v/>
      </c>
      <c r="P271" s="24" t="str">
        <f aca="false">IF(J271="","",IF(AND(C271="IPD",J271&lt;=24),"Yes",IF(AND(C271&lt;&gt;"IPD",J271&lt;=48),"Yes","No")))</f>
        <v/>
      </c>
      <c r="Q271" s="24" t="str">
        <f aca="false">IF(B271="","",TEXT(B271,"yyyy-mm"))</f>
        <v/>
      </c>
      <c r="R271" s="34" t="str">
        <f aca="false">IF(AND(Q271='Monthly Summary'!$C$4,J271&lt;&gt;""),J271,"")</f>
        <v/>
      </c>
      <c r="S271" s="24" t="str">
        <f aca="false">IF(A271="","",IFERROR(MATCH(A271,Responses!$A$2:$A$1001,0),""))</f>
        <v/>
      </c>
    </row>
    <row r="272" customFormat="false" ht="15" hidden="false" customHeight="false" outlineLevel="0" collapsed="false">
      <c r="A272" s="27"/>
      <c r="B272" s="32" t="str">
        <f aca="false">IF($S272="","",INDEX(Responses!$B$2:$B$1001,$S272))</f>
        <v/>
      </c>
      <c r="C272" s="24" t="str">
        <f aca="false">IF($S272="","",INDEX(Responses!$E$2:$E$1001,$S272)&amp;"")</f>
        <v/>
      </c>
      <c r="D272" s="24" t="str">
        <f aca="false">IF($S272="","",INDEX(Responses!$G$2:$G$1001,$S272)&amp;"")</f>
        <v/>
      </c>
      <c r="E272" s="24" t="str">
        <f aca="false">IF($S272="","",INDEX(Responses!$J$2:$J$1001,$S272))</f>
        <v/>
      </c>
      <c r="F272" s="24" t="str">
        <f aca="false">IF($S272="","",MID(IF(AND(INDEX(Responses!$M$2:$M$1001,$S272)&lt;&gt;"",INDEX(Responses!$M$2:$M$1001,$S272)&lt;=2),", Booking/Admission","")&amp;IF(AND(INDEX(Responses!$N$2:$N$1001,$S272)&lt;&gt;"",INDEX(Responses!$N$2:$N$1001,$S272)&lt;=2),", Waiting time","")&amp;IF(AND(INDEX(Responses!$O$2:$O$1001,$S272)&lt;&gt;"",INDEX(Responses!$O$2:$O$1001,$S272)&lt;=2),", Doctor communication","")&amp;IF(AND(INDEX(Responses!$P$2:$P$1001,$S272)&lt;&gt;"",INDEX(Responses!$P$2:$P$1001,$S272)&lt;=2),", Time to ask questions","")&amp;IF(AND(INDEX(Responses!$Q$2:$Q$1001,$S272)&lt;&gt;"",INDEX(Responses!$Q$2:$Q$1001,$S272)&lt;=2),", Front desk and billing staff","")&amp;IF(AND(INDEX(Responses!$R$2:$R$1001,$S272)&lt;&gt;"",INDEX(Responses!$R$2:$R$1001,$S272)&lt;=2),", Billing clarity","")&amp;IF(AND(INDEX(Responses!$S$2:$S$1001,$S272)&lt;&gt;"",INDEX(Responses!$S$2:$S$1001,$S272)&lt;=2),", Cleanliness","")&amp;IF(AND(INDEX(Responses!$T$2:$T$1001,$S272)&lt;&gt;"",INDEX(Responses!$T$2:$T$1001,$S272)&lt;=2),", Nursing responsiveness","")&amp;IF(AND(INDEX(Responses!$U$2:$U$1001,$S272)&lt;&gt;"",INDEX(Responses!$U$2:$U$1001,$S272)&lt;=2),", Nursing courtesy","")&amp;IF(AND(INDEX(Responses!$V$2:$V$1001,$S272)&lt;&gt;"",INDEX(Responses!$V$2:$V$1001,$S272)&lt;=2),", Food","")&amp;IF(AND(INDEX(Responses!$W$2:$W$1001,$S272)&lt;&gt;"",INDEX(Responses!$W$2:$W$1001,$S272)&lt;=2),", Insurance/TPA","")&amp;IF(AND(INDEX(Responses!$X$2:$X$1001,$S272)&lt;&gt;"",INDEX(Responses!$X$2:$X$1001,$S272)&lt;=2),", Discharge process","")&amp;IF(AND(INDEX(Responses!$Y$2:$Y$1001,$S272)&lt;&gt;"",INDEX(Responses!$Y$2:$Y$1001,$S272)&lt;=2),", Discharge instructions",""),3,500))</f>
        <v/>
      </c>
      <c r="G272" s="24" t="str">
        <f aca="false">IF($S272="","",INDEX(Responses!$L$2:$L$1001,$S272)&amp;"")</f>
        <v/>
      </c>
      <c r="H272" s="27"/>
      <c r="I272" s="33"/>
      <c r="J272" s="34" t="str">
        <f aca="false">IF(OR(I272="",B272=""),"",ROUND((I272-B272)*24,1))</f>
        <v/>
      </c>
      <c r="K272" s="27"/>
      <c r="L272" s="27"/>
      <c r="M272" s="27"/>
      <c r="N272" s="35"/>
      <c r="O272" s="36" t="str">
        <f aca="false">IF(OR(N272="",B272=""),"",N272-B272)</f>
        <v/>
      </c>
      <c r="P272" s="24" t="str">
        <f aca="false">IF(J272="","",IF(AND(C272="IPD",J272&lt;=24),"Yes",IF(AND(C272&lt;&gt;"IPD",J272&lt;=48),"Yes","No")))</f>
        <v/>
      </c>
      <c r="Q272" s="24" t="str">
        <f aca="false">IF(B272="","",TEXT(B272,"yyyy-mm"))</f>
        <v/>
      </c>
      <c r="R272" s="34" t="str">
        <f aca="false">IF(AND(Q272='Monthly Summary'!$C$4,J272&lt;&gt;""),J272,"")</f>
        <v/>
      </c>
      <c r="S272" s="24" t="str">
        <f aca="false">IF(A272="","",IFERROR(MATCH(A272,Responses!$A$2:$A$1001,0),""))</f>
        <v/>
      </c>
    </row>
    <row r="273" customFormat="false" ht="15" hidden="false" customHeight="false" outlineLevel="0" collapsed="false">
      <c r="A273" s="27"/>
      <c r="B273" s="32" t="str">
        <f aca="false">IF($S273="","",INDEX(Responses!$B$2:$B$1001,$S273))</f>
        <v/>
      </c>
      <c r="C273" s="24" t="str">
        <f aca="false">IF($S273="","",INDEX(Responses!$E$2:$E$1001,$S273)&amp;"")</f>
        <v/>
      </c>
      <c r="D273" s="24" t="str">
        <f aca="false">IF($S273="","",INDEX(Responses!$G$2:$G$1001,$S273)&amp;"")</f>
        <v/>
      </c>
      <c r="E273" s="24" t="str">
        <f aca="false">IF($S273="","",INDEX(Responses!$J$2:$J$1001,$S273))</f>
        <v/>
      </c>
      <c r="F273" s="24" t="str">
        <f aca="false">IF($S273="","",MID(IF(AND(INDEX(Responses!$M$2:$M$1001,$S273)&lt;&gt;"",INDEX(Responses!$M$2:$M$1001,$S273)&lt;=2),", Booking/Admission","")&amp;IF(AND(INDEX(Responses!$N$2:$N$1001,$S273)&lt;&gt;"",INDEX(Responses!$N$2:$N$1001,$S273)&lt;=2),", Waiting time","")&amp;IF(AND(INDEX(Responses!$O$2:$O$1001,$S273)&lt;&gt;"",INDEX(Responses!$O$2:$O$1001,$S273)&lt;=2),", Doctor communication","")&amp;IF(AND(INDEX(Responses!$P$2:$P$1001,$S273)&lt;&gt;"",INDEX(Responses!$P$2:$P$1001,$S273)&lt;=2),", Time to ask questions","")&amp;IF(AND(INDEX(Responses!$Q$2:$Q$1001,$S273)&lt;&gt;"",INDEX(Responses!$Q$2:$Q$1001,$S273)&lt;=2),", Front desk and billing staff","")&amp;IF(AND(INDEX(Responses!$R$2:$R$1001,$S273)&lt;&gt;"",INDEX(Responses!$R$2:$R$1001,$S273)&lt;=2),", Billing clarity","")&amp;IF(AND(INDEX(Responses!$S$2:$S$1001,$S273)&lt;&gt;"",INDEX(Responses!$S$2:$S$1001,$S273)&lt;=2),", Cleanliness","")&amp;IF(AND(INDEX(Responses!$T$2:$T$1001,$S273)&lt;&gt;"",INDEX(Responses!$T$2:$T$1001,$S273)&lt;=2),", Nursing responsiveness","")&amp;IF(AND(INDEX(Responses!$U$2:$U$1001,$S273)&lt;&gt;"",INDEX(Responses!$U$2:$U$1001,$S273)&lt;=2),", Nursing courtesy","")&amp;IF(AND(INDEX(Responses!$V$2:$V$1001,$S273)&lt;&gt;"",INDEX(Responses!$V$2:$V$1001,$S273)&lt;=2),", Food","")&amp;IF(AND(INDEX(Responses!$W$2:$W$1001,$S273)&lt;&gt;"",INDEX(Responses!$W$2:$W$1001,$S273)&lt;=2),", Insurance/TPA","")&amp;IF(AND(INDEX(Responses!$X$2:$X$1001,$S273)&lt;&gt;"",INDEX(Responses!$X$2:$X$1001,$S273)&lt;=2),", Discharge process","")&amp;IF(AND(INDEX(Responses!$Y$2:$Y$1001,$S273)&lt;&gt;"",INDEX(Responses!$Y$2:$Y$1001,$S273)&lt;=2),", Discharge instructions",""),3,500))</f>
        <v/>
      </c>
      <c r="G273" s="24" t="str">
        <f aca="false">IF($S273="","",INDEX(Responses!$L$2:$L$1001,$S273)&amp;"")</f>
        <v/>
      </c>
      <c r="H273" s="27"/>
      <c r="I273" s="33"/>
      <c r="J273" s="34" t="str">
        <f aca="false">IF(OR(I273="",B273=""),"",ROUND((I273-B273)*24,1))</f>
        <v/>
      </c>
      <c r="K273" s="27"/>
      <c r="L273" s="27"/>
      <c r="M273" s="27"/>
      <c r="N273" s="35"/>
      <c r="O273" s="36" t="str">
        <f aca="false">IF(OR(N273="",B273=""),"",N273-B273)</f>
        <v/>
      </c>
      <c r="P273" s="24" t="str">
        <f aca="false">IF(J273="","",IF(AND(C273="IPD",J273&lt;=24),"Yes",IF(AND(C273&lt;&gt;"IPD",J273&lt;=48),"Yes","No")))</f>
        <v/>
      </c>
      <c r="Q273" s="24" t="str">
        <f aca="false">IF(B273="","",TEXT(B273,"yyyy-mm"))</f>
        <v/>
      </c>
      <c r="R273" s="34" t="str">
        <f aca="false">IF(AND(Q273='Monthly Summary'!$C$4,J273&lt;&gt;""),J273,"")</f>
        <v/>
      </c>
      <c r="S273" s="24" t="str">
        <f aca="false">IF(A273="","",IFERROR(MATCH(A273,Responses!$A$2:$A$1001,0),""))</f>
        <v/>
      </c>
    </row>
    <row r="274" customFormat="false" ht="15" hidden="false" customHeight="false" outlineLevel="0" collapsed="false">
      <c r="A274" s="27"/>
      <c r="B274" s="32" t="str">
        <f aca="false">IF($S274="","",INDEX(Responses!$B$2:$B$1001,$S274))</f>
        <v/>
      </c>
      <c r="C274" s="24" t="str">
        <f aca="false">IF($S274="","",INDEX(Responses!$E$2:$E$1001,$S274)&amp;"")</f>
        <v/>
      </c>
      <c r="D274" s="24" t="str">
        <f aca="false">IF($S274="","",INDEX(Responses!$G$2:$G$1001,$S274)&amp;"")</f>
        <v/>
      </c>
      <c r="E274" s="24" t="str">
        <f aca="false">IF($S274="","",INDEX(Responses!$J$2:$J$1001,$S274))</f>
        <v/>
      </c>
      <c r="F274" s="24" t="str">
        <f aca="false">IF($S274="","",MID(IF(AND(INDEX(Responses!$M$2:$M$1001,$S274)&lt;&gt;"",INDEX(Responses!$M$2:$M$1001,$S274)&lt;=2),", Booking/Admission","")&amp;IF(AND(INDEX(Responses!$N$2:$N$1001,$S274)&lt;&gt;"",INDEX(Responses!$N$2:$N$1001,$S274)&lt;=2),", Waiting time","")&amp;IF(AND(INDEX(Responses!$O$2:$O$1001,$S274)&lt;&gt;"",INDEX(Responses!$O$2:$O$1001,$S274)&lt;=2),", Doctor communication","")&amp;IF(AND(INDEX(Responses!$P$2:$P$1001,$S274)&lt;&gt;"",INDEX(Responses!$P$2:$P$1001,$S274)&lt;=2),", Time to ask questions","")&amp;IF(AND(INDEX(Responses!$Q$2:$Q$1001,$S274)&lt;&gt;"",INDEX(Responses!$Q$2:$Q$1001,$S274)&lt;=2),", Front desk and billing staff","")&amp;IF(AND(INDEX(Responses!$R$2:$R$1001,$S274)&lt;&gt;"",INDEX(Responses!$R$2:$R$1001,$S274)&lt;=2),", Billing clarity","")&amp;IF(AND(INDEX(Responses!$S$2:$S$1001,$S274)&lt;&gt;"",INDEX(Responses!$S$2:$S$1001,$S274)&lt;=2),", Cleanliness","")&amp;IF(AND(INDEX(Responses!$T$2:$T$1001,$S274)&lt;&gt;"",INDEX(Responses!$T$2:$T$1001,$S274)&lt;=2),", Nursing responsiveness","")&amp;IF(AND(INDEX(Responses!$U$2:$U$1001,$S274)&lt;&gt;"",INDEX(Responses!$U$2:$U$1001,$S274)&lt;=2),", Nursing courtesy","")&amp;IF(AND(INDEX(Responses!$V$2:$V$1001,$S274)&lt;&gt;"",INDEX(Responses!$V$2:$V$1001,$S274)&lt;=2),", Food","")&amp;IF(AND(INDEX(Responses!$W$2:$W$1001,$S274)&lt;&gt;"",INDEX(Responses!$W$2:$W$1001,$S274)&lt;=2),", Insurance/TPA","")&amp;IF(AND(INDEX(Responses!$X$2:$X$1001,$S274)&lt;&gt;"",INDEX(Responses!$X$2:$X$1001,$S274)&lt;=2),", Discharge process","")&amp;IF(AND(INDEX(Responses!$Y$2:$Y$1001,$S274)&lt;&gt;"",INDEX(Responses!$Y$2:$Y$1001,$S274)&lt;=2),", Discharge instructions",""),3,500))</f>
        <v/>
      </c>
      <c r="G274" s="24" t="str">
        <f aca="false">IF($S274="","",INDEX(Responses!$L$2:$L$1001,$S274)&amp;"")</f>
        <v/>
      </c>
      <c r="H274" s="27"/>
      <c r="I274" s="33"/>
      <c r="J274" s="34" t="str">
        <f aca="false">IF(OR(I274="",B274=""),"",ROUND((I274-B274)*24,1))</f>
        <v/>
      </c>
      <c r="K274" s="27"/>
      <c r="L274" s="27"/>
      <c r="M274" s="27"/>
      <c r="N274" s="35"/>
      <c r="O274" s="36" t="str">
        <f aca="false">IF(OR(N274="",B274=""),"",N274-B274)</f>
        <v/>
      </c>
      <c r="P274" s="24" t="str">
        <f aca="false">IF(J274="","",IF(AND(C274="IPD",J274&lt;=24),"Yes",IF(AND(C274&lt;&gt;"IPD",J274&lt;=48),"Yes","No")))</f>
        <v/>
      </c>
      <c r="Q274" s="24" t="str">
        <f aca="false">IF(B274="","",TEXT(B274,"yyyy-mm"))</f>
        <v/>
      </c>
      <c r="R274" s="34" t="str">
        <f aca="false">IF(AND(Q274='Monthly Summary'!$C$4,J274&lt;&gt;""),J274,"")</f>
        <v/>
      </c>
      <c r="S274" s="24" t="str">
        <f aca="false">IF(A274="","",IFERROR(MATCH(A274,Responses!$A$2:$A$1001,0),""))</f>
        <v/>
      </c>
    </row>
    <row r="275" customFormat="false" ht="15" hidden="false" customHeight="false" outlineLevel="0" collapsed="false">
      <c r="A275" s="27"/>
      <c r="B275" s="32" t="str">
        <f aca="false">IF($S275="","",INDEX(Responses!$B$2:$B$1001,$S275))</f>
        <v/>
      </c>
      <c r="C275" s="24" t="str">
        <f aca="false">IF($S275="","",INDEX(Responses!$E$2:$E$1001,$S275)&amp;"")</f>
        <v/>
      </c>
      <c r="D275" s="24" t="str">
        <f aca="false">IF($S275="","",INDEX(Responses!$G$2:$G$1001,$S275)&amp;"")</f>
        <v/>
      </c>
      <c r="E275" s="24" t="str">
        <f aca="false">IF($S275="","",INDEX(Responses!$J$2:$J$1001,$S275))</f>
        <v/>
      </c>
      <c r="F275" s="24" t="str">
        <f aca="false">IF($S275="","",MID(IF(AND(INDEX(Responses!$M$2:$M$1001,$S275)&lt;&gt;"",INDEX(Responses!$M$2:$M$1001,$S275)&lt;=2),", Booking/Admission","")&amp;IF(AND(INDEX(Responses!$N$2:$N$1001,$S275)&lt;&gt;"",INDEX(Responses!$N$2:$N$1001,$S275)&lt;=2),", Waiting time","")&amp;IF(AND(INDEX(Responses!$O$2:$O$1001,$S275)&lt;&gt;"",INDEX(Responses!$O$2:$O$1001,$S275)&lt;=2),", Doctor communication","")&amp;IF(AND(INDEX(Responses!$P$2:$P$1001,$S275)&lt;&gt;"",INDEX(Responses!$P$2:$P$1001,$S275)&lt;=2),", Time to ask questions","")&amp;IF(AND(INDEX(Responses!$Q$2:$Q$1001,$S275)&lt;&gt;"",INDEX(Responses!$Q$2:$Q$1001,$S275)&lt;=2),", Front desk and billing staff","")&amp;IF(AND(INDEX(Responses!$R$2:$R$1001,$S275)&lt;&gt;"",INDEX(Responses!$R$2:$R$1001,$S275)&lt;=2),", Billing clarity","")&amp;IF(AND(INDEX(Responses!$S$2:$S$1001,$S275)&lt;&gt;"",INDEX(Responses!$S$2:$S$1001,$S275)&lt;=2),", Cleanliness","")&amp;IF(AND(INDEX(Responses!$T$2:$T$1001,$S275)&lt;&gt;"",INDEX(Responses!$T$2:$T$1001,$S275)&lt;=2),", Nursing responsiveness","")&amp;IF(AND(INDEX(Responses!$U$2:$U$1001,$S275)&lt;&gt;"",INDEX(Responses!$U$2:$U$1001,$S275)&lt;=2),", Nursing courtesy","")&amp;IF(AND(INDEX(Responses!$V$2:$V$1001,$S275)&lt;&gt;"",INDEX(Responses!$V$2:$V$1001,$S275)&lt;=2),", Food","")&amp;IF(AND(INDEX(Responses!$W$2:$W$1001,$S275)&lt;&gt;"",INDEX(Responses!$W$2:$W$1001,$S275)&lt;=2),", Insurance/TPA","")&amp;IF(AND(INDEX(Responses!$X$2:$X$1001,$S275)&lt;&gt;"",INDEX(Responses!$X$2:$X$1001,$S275)&lt;=2),", Discharge process","")&amp;IF(AND(INDEX(Responses!$Y$2:$Y$1001,$S275)&lt;&gt;"",INDEX(Responses!$Y$2:$Y$1001,$S275)&lt;=2),", Discharge instructions",""),3,500))</f>
        <v/>
      </c>
      <c r="G275" s="24" t="str">
        <f aca="false">IF($S275="","",INDEX(Responses!$L$2:$L$1001,$S275)&amp;"")</f>
        <v/>
      </c>
      <c r="H275" s="27"/>
      <c r="I275" s="33"/>
      <c r="J275" s="34" t="str">
        <f aca="false">IF(OR(I275="",B275=""),"",ROUND((I275-B275)*24,1))</f>
        <v/>
      </c>
      <c r="K275" s="27"/>
      <c r="L275" s="27"/>
      <c r="M275" s="27"/>
      <c r="N275" s="35"/>
      <c r="O275" s="36" t="str">
        <f aca="false">IF(OR(N275="",B275=""),"",N275-B275)</f>
        <v/>
      </c>
      <c r="P275" s="24" t="str">
        <f aca="false">IF(J275="","",IF(AND(C275="IPD",J275&lt;=24),"Yes",IF(AND(C275&lt;&gt;"IPD",J275&lt;=48),"Yes","No")))</f>
        <v/>
      </c>
      <c r="Q275" s="24" t="str">
        <f aca="false">IF(B275="","",TEXT(B275,"yyyy-mm"))</f>
        <v/>
      </c>
      <c r="R275" s="34" t="str">
        <f aca="false">IF(AND(Q275='Monthly Summary'!$C$4,J275&lt;&gt;""),J275,"")</f>
        <v/>
      </c>
      <c r="S275" s="24" t="str">
        <f aca="false">IF(A275="","",IFERROR(MATCH(A275,Responses!$A$2:$A$1001,0),""))</f>
        <v/>
      </c>
    </row>
    <row r="276" customFormat="false" ht="15" hidden="false" customHeight="false" outlineLevel="0" collapsed="false">
      <c r="A276" s="27"/>
      <c r="B276" s="32" t="str">
        <f aca="false">IF($S276="","",INDEX(Responses!$B$2:$B$1001,$S276))</f>
        <v/>
      </c>
      <c r="C276" s="24" t="str">
        <f aca="false">IF($S276="","",INDEX(Responses!$E$2:$E$1001,$S276)&amp;"")</f>
        <v/>
      </c>
      <c r="D276" s="24" t="str">
        <f aca="false">IF($S276="","",INDEX(Responses!$G$2:$G$1001,$S276)&amp;"")</f>
        <v/>
      </c>
      <c r="E276" s="24" t="str">
        <f aca="false">IF($S276="","",INDEX(Responses!$J$2:$J$1001,$S276))</f>
        <v/>
      </c>
      <c r="F276" s="24" t="str">
        <f aca="false">IF($S276="","",MID(IF(AND(INDEX(Responses!$M$2:$M$1001,$S276)&lt;&gt;"",INDEX(Responses!$M$2:$M$1001,$S276)&lt;=2),", Booking/Admission","")&amp;IF(AND(INDEX(Responses!$N$2:$N$1001,$S276)&lt;&gt;"",INDEX(Responses!$N$2:$N$1001,$S276)&lt;=2),", Waiting time","")&amp;IF(AND(INDEX(Responses!$O$2:$O$1001,$S276)&lt;&gt;"",INDEX(Responses!$O$2:$O$1001,$S276)&lt;=2),", Doctor communication","")&amp;IF(AND(INDEX(Responses!$P$2:$P$1001,$S276)&lt;&gt;"",INDEX(Responses!$P$2:$P$1001,$S276)&lt;=2),", Time to ask questions","")&amp;IF(AND(INDEX(Responses!$Q$2:$Q$1001,$S276)&lt;&gt;"",INDEX(Responses!$Q$2:$Q$1001,$S276)&lt;=2),", Front desk and billing staff","")&amp;IF(AND(INDEX(Responses!$R$2:$R$1001,$S276)&lt;&gt;"",INDEX(Responses!$R$2:$R$1001,$S276)&lt;=2),", Billing clarity","")&amp;IF(AND(INDEX(Responses!$S$2:$S$1001,$S276)&lt;&gt;"",INDEX(Responses!$S$2:$S$1001,$S276)&lt;=2),", Cleanliness","")&amp;IF(AND(INDEX(Responses!$T$2:$T$1001,$S276)&lt;&gt;"",INDEX(Responses!$T$2:$T$1001,$S276)&lt;=2),", Nursing responsiveness","")&amp;IF(AND(INDEX(Responses!$U$2:$U$1001,$S276)&lt;&gt;"",INDEX(Responses!$U$2:$U$1001,$S276)&lt;=2),", Nursing courtesy","")&amp;IF(AND(INDEX(Responses!$V$2:$V$1001,$S276)&lt;&gt;"",INDEX(Responses!$V$2:$V$1001,$S276)&lt;=2),", Food","")&amp;IF(AND(INDEX(Responses!$W$2:$W$1001,$S276)&lt;&gt;"",INDEX(Responses!$W$2:$W$1001,$S276)&lt;=2),", Insurance/TPA","")&amp;IF(AND(INDEX(Responses!$X$2:$X$1001,$S276)&lt;&gt;"",INDEX(Responses!$X$2:$X$1001,$S276)&lt;=2),", Discharge process","")&amp;IF(AND(INDEX(Responses!$Y$2:$Y$1001,$S276)&lt;&gt;"",INDEX(Responses!$Y$2:$Y$1001,$S276)&lt;=2),", Discharge instructions",""),3,500))</f>
        <v/>
      </c>
      <c r="G276" s="24" t="str">
        <f aca="false">IF($S276="","",INDEX(Responses!$L$2:$L$1001,$S276)&amp;"")</f>
        <v/>
      </c>
      <c r="H276" s="27"/>
      <c r="I276" s="33"/>
      <c r="J276" s="34" t="str">
        <f aca="false">IF(OR(I276="",B276=""),"",ROUND((I276-B276)*24,1))</f>
        <v/>
      </c>
      <c r="K276" s="27"/>
      <c r="L276" s="27"/>
      <c r="M276" s="27"/>
      <c r="N276" s="35"/>
      <c r="O276" s="36" t="str">
        <f aca="false">IF(OR(N276="",B276=""),"",N276-B276)</f>
        <v/>
      </c>
      <c r="P276" s="24" t="str">
        <f aca="false">IF(J276="","",IF(AND(C276="IPD",J276&lt;=24),"Yes",IF(AND(C276&lt;&gt;"IPD",J276&lt;=48),"Yes","No")))</f>
        <v/>
      </c>
      <c r="Q276" s="24" t="str">
        <f aca="false">IF(B276="","",TEXT(B276,"yyyy-mm"))</f>
        <v/>
      </c>
      <c r="R276" s="34" t="str">
        <f aca="false">IF(AND(Q276='Monthly Summary'!$C$4,J276&lt;&gt;""),J276,"")</f>
        <v/>
      </c>
      <c r="S276" s="24" t="str">
        <f aca="false">IF(A276="","",IFERROR(MATCH(A276,Responses!$A$2:$A$1001,0),""))</f>
        <v/>
      </c>
    </row>
    <row r="277" customFormat="false" ht="15" hidden="false" customHeight="false" outlineLevel="0" collapsed="false">
      <c r="A277" s="27"/>
      <c r="B277" s="32" t="str">
        <f aca="false">IF($S277="","",INDEX(Responses!$B$2:$B$1001,$S277))</f>
        <v/>
      </c>
      <c r="C277" s="24" t="str">
        <f aca="false">IF($S277="","",INDEX(Responses!$E$2:$E$1001,$S277)&amp;"")</f>
        <v/>
      </c>
      <c r="D277" s="24" t="str">
        <f aca="false">IF($S277="","",INDEX(Responses!$G$2:$G$1001,$S277)&amp;"")</f>
        <v/>
      </c>
      <c r="E277" s="24" t="str">
        <f aca="false">IF($S277="","",INDEX(Responses!$J$2:$J$1001,$S277))</f>
        <v/>
      </c>
      <c r="F277" s="24" t="str">
        <f aca="false">IF($S277="","",MID(IF(AND(INDEX(Responses!$M$2:$M$1001,$S277)&lt;&gt;"",INDEX(Responses!$M$2:$M$1001,$S277)&lt;=2),", Booking/Admission","")&amp;IF(AND(INDEX(Responses!$N$2:$N$1001,$S277)&lt;&gt;"",INDEX(Responses!$N$2:$N$1001,$S277)&lt;=2),", Waiting time","")&amp;IF(AND(INDEX(Responses!$O$2:$O$1001,$S277)&lt;&gt;"",INDEX(Responses!$O$2:$O$1001,$S277)&lt;=2),", Doctor communication","")&amp;IF(AND(INDEX(Responses!$P$2:$P$1001,$S277)&lt;&gt;"",INDEX(Responses!$P$2:$P$1001,$S277)&lt;=2),", Time to ask questions","")&amp;IF(AND(INDEX(Responses!$Q$2:$Q$1001,$S277)&lt;&gt;"",INDEX(Responses!$Q$2:$Q$1001,$S277)&lt;=2),", Front desk and billing staff","")&amp;IF(AND(INDEX(Responses!$R$2:$R$1001,$S277)&lt;&gt;"",INDEX(Responses!$R$2:$R$1001,$S277)&lt;=2),", Billing clarity","")&amp;IF(AND(INDEX(Responses!$S$2:$S$1001,$S277)&lt;&gt;"",INDEX(Responses!$S$2:$S$1001,$S277)&lt;=2),", Cleanliness","")&amp;IF(AND(INDEX(Responses!$T$2:$T$1001,$S277)&lt;&gt;"",INDEX(Responses!$T$2:$T$1001,$S277)&lt;=2),", Nursing responsiveness","")&amp;IF(AND(INDEX(Responses!$U$2:$U$1001,$S277)&lt;&gt;"",INDEX(Responses!$U$2:$U$1001,$S277)&lt;=2),", Nursing courtesy","")&amp;IF(AND(INDEX(Responses!$V$2:$V$1001,$S277)&lt;&gt;"",INDEX(Responses!$V$2:$V$1001,$S277)&lt;=2),", Food","")&amp;IF(AND(INDEX(Responses!$W$2:$W$1001,$S277)&lt;&gt;"",INDEX(Responses!$W$2:$W$1001,$S277)&lt;=2),", Insurance/TPA","")&amp;IF(AND(INDEX(Responses!$X$2:$X$1001,$S277)&lt;&gt;"",INDEX(Responses!$X$2:$X$1001,$S277)&lt;=2),", Discharge process","")&amp;IF(AND(INDEX(Responses!$Y$2:$Y$1001,$S277)&lt;&gt;"",INDEX(Responses!$Y$2:$Y$1001,$S277)&lt;=2),", Discharge instructions",""),3,500))</f>
        <v/>
      </c>
      <c r="G277" s="24" t="str">
        <f aca="false">IF($S277="","",INDEX(Responses!$L$2:$L$1001,$S277)&amp;"")</f>
        <v/>
      </c>
      <c r="H277" s="27"/>
      <c r="I277" s="33"/>
      <c r="J277" s="34" t="str">
        <f aca="false">IF(OR(I277="",B277=""),"",ROUND((I277-B277)*24,1))</f>
        <v/>
      </c>
      <c r="K277" s="27"/>
      <c r="L277" s="27"/>
      <c r="M277" s="27"/>
      <c r="N277" s="35"/>
      <c r="O277" s="36" t="str">
        <f aca="false">IF(OR(N277="",B277=""),"",N277-B277)</f>
        <v/>
      </c>
      <c r="P277" s="24" t="str">
        <f aca="false">IF(J277="","",IF(AND(C277="IPD",J277&lt;=24),"Yes",IF(AND(C277&lt;&gt;"IPD",J277&lt;=48),"Yes","No")))</f>
        <v/>
      </c>
      <c r="Q277" s="24" t="str">
        <f aca="false">IF(B277="","",TEXT(B277,"yyyy-mm"))</f>
        <v/>
      </c>
      <c r="R277" s="34" t="str">
        <f aca="false">IF(AND(Q277='Monthly Summary'!$C$4,J277&lt;&gt;""),J277,"")</f>
        <v/>
      </c>
      <c r="S277" s="24" t="str">
        <f aca="false">IF(A277="","",IFERROR(MATCH(A277,Responses!$A$2:$A$1001,0),""))</f>
        <v/>
      </c>
    </row>
    <row r="278" customFormat="false" ht="15" hidden="false" customHeight="false" outlineLevel="0" collapsed="false">
      <c r="A278" s="27"/>
      <c r="B278" s="32" t="str">
        <f aca="false">IF($S278="","",INDEX(Responses!$B$2:$B$1001,$S278))</f>
        <v/>
      </c>
      <c r="C278" s="24" t="str">
        <f aca="false">IF($S278="","",INDEX(Responses!$E$2:$E$1001,$S278)&amp;"")</f>
        <v/>
      </c>
      <c r="D278" s="24" t="str">
        <f aca="false">IF($S278="","",INDEX(Responses!$G$2:$G$1001,$S278)&amp;"")</f>
        <v/>
      </c>
      <c r="E278" s="24" t="str">
        <f aca="false">IF($S278="","",INDEX(Responses!$J$2:$J$1001,$S278))</f>
        <v/>
      </c>
      <c r="F278" s="24" t="str">
        <f aca="false">IF($S278="","",MID(IF(AND(INDEX(Responses!$M$2:$M$1001,$S278)&lt;&gt;"",INDEX(Responses!$M$2:$M$1001,$S278)&lt;=2),", Booking/Admission","")&amp;IF(AND(INDEX(Responses!$N$2:$N$1001,$S278)&lt;&gt;"",INDEX(Responses!$N$2:$N$1001,$S278)&lt;=2),", Waiting time","")&amp;IF(AND(INDEX(Responses!$O$2:$O$1001,$S278)&lt;&gt;"",INDEX(Responses!$O$2:$O$1001,$S278)&lt;=2),", Doctor communication","")&amp;IF(AND(INDEX(Responses!$P$2:$P$1001,$S278)&lt;&gt;"",INDEX(Responses!$P$2:$P$1001,$S278)&lt;=2),", Time to ask questions","")&amp;IF(AND(INDEX(Responses!$Q$2:$Q$1001,$S278)&lt;&gt;"",INDEX(Responses!$Q$2:$Q$1001,$S278)&lt;=2),", Front desk and billing staff","")&amp;IF(AND(INDEX(Responses!$R$2:$R$1001,$S278)&lt;&gt;"",INDEX(Responses!$R$2:$R$1001,$S278)&lt;=2),", Billing clarity","")&amp;IF(AND(INDEX(Responses!$S$2:$S$1001,$S278)&lt;&gt;"",INDEX(Responses!$S$2:$S$1001,$S278)&lt;=2),", Cleanliness","")&amp;IF(AND(INDEX(Responses!$T$2:$T$1001,$S278)&lt;&gt;"",INDEX(Responses!$T$2:$T$1001,$S278)&lt;=2),", Nursing responsiveness","")&amp;IF(AND(INDEX(Responses!$U$2:$U$1001,$S278)&lt;&gt;"",INDEX(Responses!$U$2:$U$1001,$S278)&lt;=2),", Nursing courtesy","")&amp;IF(AND(INDEX(Responses!$V$2:$V$1001,$S278)&lt;&gt;"",INDEX(Responses!$V$2:$V$1001,$S278)&lt;=2),", Food","")&amp;IF(AND(INDEX(Responses!$W$2:$W$1001,$S278)&lt;&gt;"",INDEX(Responses!$W$2:$W$1001,$S278)&lt;=2),", Insurance/TPA","")&amp;IF(AND(INDEX(Responses!$X$2:$X$1001,$S278)&lt;&gt;"",INDEX(Responses!$X$2:$X$1001,$S278)&lt;=2),", Discharge process","")&amp;IF(AND(INDEX(Responses!$Y$2:$Y$1001,$S278)&lt;&gt;"",INDEX(Responses!$Y$2:$Y$1001,$S278)&lt;=2),", Discharge instructions",""),3,500))</f>
        <v/>
      </c>
      <c r="G278" s="24" t="str">
        <f aca="false">IF($S278="","",INDEX(Responses!$L$2:$L$1001,$S278)&amp;"")</f>
        <v/>
      </c>
      <c r="H278" s="27"/>
      <c r="I278" s="33"/>
      <c r="J278" s="34" t="str">
        <f aca="false">IF(OR(I278="",B278=""),"",ROUND((I278-B278)*24,1))</f>
        <v/>
      </c>
      <c r="K278" s="27"/>
      <c r="L278" s="27"/>
      <c r="M278" s="27"/>
      <c r="N278" s="35"/>
      <c r="O278" s="36" t="str">
        <f aca="false">IF(OR(N278="",B278=""),"",N278-B278)</f>
        <v/>
      </c>
      <c r="P278" s="24" t="str">
        <f aca="false">IF(J278="","",IF(AND(C278="IPD",J278&lt;=24),"Yes",IF(AND(C278&lt;&gt;"IPD",J278&lt;=48),"Yes","No")))</f>
        <v/>
      </c>
      <c r="Q278" s="24" t="str">
        <f aca="false">IF(B278="","",TEXT(B278,"yyyy-mm"))</f>
        <v/>
      </c>
      <c r="R278" s="34" t="str">
        <f aca="false">IF(AND(Q278='Monthly Summary'!$C$4,J278&lt;&gt;""),J278,"")</f>
        <v/>
      </c>
      <c r="S278" s="24" t="str">
        <f aca="false">IF(A278="","",IFERROR(MATCH(A278,Responses!$A$2:$A$1001,0),""))</f>
        <v/>
      </c>
    </row>
    <row r="279" customFormat="false" ht="15" hidden="false" customHeight="false" outlineLevel="0" collapsed="false">
      <c r="A279" s="27"/>
      <c r="B279" s="32" t="str">
        <f aca="false">IF($S279="","",INDEX(Responses!$B$2:$B$1001,$S279))</f>
        <v/>
      </c>
      <c r="C279" s="24" t="str">
        <f aca="false">IF($S279="","",INDEX(Responses!$E$2:$E$1001,$S279)&amp;"")</f>
        <v/>
      </c>
      <c r="D279" s="24" t="str">
        <f aca="false">IF($S279="","",INDEX(Responses!$G$2:$G$1001,$S279)&amp;"")</f>
        <v/>
      </c>
      <c r="E279" s="24" t="str">
        <f aca="false">IF($S279="","",INDEX(Responses!$J$2:$J$1001,$S279))</f>
        <v/>
      </c>
      <c r="F279" s="24" t="str">
        <f aca="false">IF($S279="","",MID(IF(AND(INDEX(Responses!$M$2:$M$1001,$S279)&lt;&gt;"",INDEX(Responses!$M$2:$M$1001,$S279)&lt;=2),", Booking/Admission","")&amp;IF(AND(INDEX(Responses!$N$2:$N$1001,$S279)&lt;&gt;"",INDEX(Responses!$N$2:$N$1001,$S279)&lt;=2),", Waiting time","")&amp;IF(AND(INDEX(Responses!$O$2:$O$1001,$S279)&lt;&gt;"",INDEX(Responses!$O$2:$O$1001,$S279)&lt;=2),", Doctor communication","")&amp;IF(AND(INDEX(Responses!$P$2:$P$1001,$S279)&lt;&gt;"",INDEX(Responses!$P$2:$P$1001,$S279)&lt;=2),", Time to ask questions","")&amp;IF(AND(INDEX(Responses!$Q$2:$Q$1001,$S279)&lt;&gt;"",INDEX(Responses!$Q$2:$Q$1001,$S279)&lt;=2),", Front desk and billing staff","")&amp;IF(AND(INDEX(Responses!$R$2:$R$1001,$S279)&lt;&gt;"",INDEX(Responses!$R$2:$R$1001,$S279)&lt;=2),", Billing clarity","")&amp;IF(AND(INDEX(Responses!$S$2:$S$1001,$S279)&lt;&gt;"",INDEX(Responses!$S$2:$S$1001,$S279)&lt;=2),", Cleanliness","")&amp;IF(AND(INDEX(Responses!$T$2:$T$1001,$S279)&lt;&gt;"",INDEX(Responses!$T$2:$T$1001,$S279)&lt;=2),", Nursing responsiveness","")&amp;IF(AND(INDEX(Responses!$U$2:$U$1001,$S279)&lt;&gt;"",INDEX(Responses!$U$2:$U$1001,$S279)&lt;=2),", Nursing courtesy","")&amp;IF(AND(INDEX(Responses!$V$2:$V$1001,$S279)&lt;&gt;"",INDEX(Responses!$V$2:$V$1001,$S279)&lt;=2),", Food","")&amp;IF(AND(INDEX(Responses!$W$2:$W$1001,$S279)&lt;&gt;"",INDEX(Responses!$W$2:$W$1001,$S279)&lt;=2),", Insurance/TPA","")&amp;IF(AND(INDEX(Responses!$X$2:$X$1001,$S279)&lt;&gt;"",INDEX(Responses!$X$2:$X$1001,$S279)&lt;=2),", Discharge process","")&amp;IF(AND(INDEX(Responses!$Y$2:$Y$1001,$S279)&lt;&gt;"",INDEX(Responses!$Y$2:$Y$1001,$S279)&lt;=2),", Discharge instructions",""),3,500))</f>
        <v/>
      </c>
      <c r="G279" s="24" t="str">
        <f aca="false">IF($S279="","",INDEX(Responses!$L$2:$L$1001,$S279)&amp;"")</f>
        <v/>
      </c>
      <c r="H279" s="27"/>
      <c r="I279" s="33"/>
      <c r="J279" s="34" t="str">
        <f aca="false">IF(OR(I279="",B279=""),"",ROUND((I279-B279)*24,1))</f>
        <v/>
      </c>
      <c r="K279" s="27"/>
      <c r="L279" s="27"/>
      <c r="M279" s="27"/>
      <c r="N279" s="35"/>
      <c r="O279" s="36" t="str">
        <f aca="false">IF(OR(N279="",B279=""),"",N279-B279)</f>
        <v/>
      </c>
      <c r="P279" s="24" t="str">
        <f aca="false">IF(J279="","",IF(AND(C279="IPD",J279&lt;=24),"Yes",IF(AND(C279&lt;&gt;"IPD",J279&lt;=48),"Yes","No")))</f>
        <v/>
      </c>
      <c r="Q279" s="24" t="str">
        <f aca="false">IF(B279="","",TEXT(B279,"yyyy-mm"))</f>
        <v/>
      </c>
      <c r="R279" s="34" t="str">
        <f aca="false">IF(AND(Q279='Monthly Summary'!$C$4,J279&lt;&gt;""),J279,"")</f>
        <v/>
      </c>
      <c r="S279" s="24" t="str">
        <f aca="false">IF(A279="","",IFERROR(MATCH(A279,Responses!$A$2:$A$1001,0),""))</f>
        <v/>
      </c>
    </row>
    <row r="280" customFormat="false" ht="15" hidden="false" customHeight="false" outlineLevel="0" collapsed="false">
      <c r="A280" s="27"/>
      <c r="B280" s="32" t="str">
        <f aca="false">IF($S280="","",INDEX(Responses!$B$2:$B$1001,$S280))</f>
        <v/>
      </c>
      <c r="C280" s="24" t="str">
        <f aca="false">IF($S280="","",INDEX(Responses!$E$2:$E$1001,$S280)&amp;"")</f>
        <v/>
      </c>
      <c r="D280" s="24" t="str">
        <f aca="false">IF($S280="","",INDEX(Responses!$G$2:$G$1001,$S280)&amp;"")</f>
        <v/>
      </c>
      <c r="E280" s="24" t="str">
        <f aca="false">IF($S280="","",INDEX(Responses!$J$2:$J$1001,$S280))</f>
        <v/>
      </c>
      <c r="F280" s="24" t="str">
        <f aca="false">IF($S280="","",MID(IF(AND(INDEX(Responses!$M$2:$M$1001,$S280)&lt;&gt;"",INDEX(Responses!$M$2:$M$1001,$S280)&lt;=2),", Booking/Admission","")&amp;IF(AND(INDEX(Responses!$N$2:$N$1001,$S280)&lt;&gt;"",INDEX(Responses!$N$2:$N$1001,$S280)&lt;=2),", Waiting time","")&amp;IF(AND(INDEX(Responses!$O$2:$O$1001,$S280)&lt;&gt;"",INDEX(Responses!$O$2:$O$1001,$S280)&lt;=2),", Doctor communication","")&amp;IF(AND(INDEX(Responses!$P$2:$P$1001,$S280)&lt;&gt;"",INDEX(Responses!$P$2:$P$1001,$S280)&lt;=2),", Time to ask questions","")&amp;IF(AND(INDEX(Responses!$Q$2:$Q$1001,$S280)&lt;&gt;"",INDEX(Responses!$Q$2:$Q$1001,$S280)&lt;=2),", Front desk and billing staff","")&amp;IF(AND(INDEX(Responses!$R$2:$R$1001,$S280)&lt;&gt;"",INDEX(Responses!$R$2:$R$1001,$S280)&lt;=2),", Billing clarity","")&amp;IF(AND(INDEX(Responses!$S$2:$S$1001,$S280)&lt;&gt;"",INDEX(Responses!$S$2:$S$1001,$S280)&lt;=2),", Cleanliness","")&amp;IF(AND(INDEX(Responses!$T$2:$T$1001,$S280)&lt;&gt;"",INDEX(Responses!$T$2:$T$1001,$S280)&lt;=2),", Nursing responsiveness","")&amp;IF(AND(INDEX(Responses!$U$2:$U$1001,$S280)&lt;&gt;"",INDEX(Responses!$U$2:$U$1001,$S280)&lt;=2),", Nursing courtesy","")&amp;IF(AND(INDEX(Responses!$V$2:$V$1001,$S280)&lt;&gt;"",INDEX(Responses!$V$2:$V$1001,$S280)&lt;=2),", Food","")&amp;IF(AND(INDEX(Responses!$W$2:$W$1001,$S280)&lt;&gt;"",INDEX(Responses!$W$2:$W$1001,$S280)&lt;=2),", Insurance/TPA","")&amp;IF(AND(INDEX(Responses!$X$2:$X$1001,$S280)&lt;&gt;"",INDEX(Responses!$X$2:$X$1001,$S280)&lt;=2),", Discharge process","")&amp;IF(AND(INDEX(Responses!$Y$2:$Y$1001,$S280)&lt;&gt;"",INDEX(Responses!$Y$2:$Y$1001,$S280)&lt;=2),", Discharge instructions",""),3,500))</f>
        <v/>
      </c>
      <c r="G280" s="24" t="str">
        <f aca="false">IF($S280="","",INDEX(Responses!$L$2:$L$1001,$S280)&amp;"")</f>
        <v/>
      </c>
      <c r="H280" s="27"/>
      <c r="I280" s="33"/>
      <c r="J280" s="34" t="str">
        <f aca="false">IF(OR(I280="",B280=""),"",ROUND((I280-B280)*24,1))</f>
        <v/>
      </c>
      <c r="K280" s="27"/>
      <c r="L280" s="27"/>
      <c r="M280" s="27"/>
      <c r="N280" s="35"/>
      <c r="O280" s="36" t="str">
        <f aca="false">IF(OR(N280="",B280=""),"",N280-B280)</f>
        <v/>
      </c>
      <c r="P280" s="24" t="str">
        <f aca="false">IF(J280="","",IF(AND(C280="IPD",J280&lt;=24),"Yes",IF(AND(C280&lt;&gt;"IPD",J280&lt;=48),"Yes","No")))</f>
        <v/>
      </c>
      <c r="Q280" s="24" t="str">
        <f aca="false">IF(B280="","",TEXT(B280,"yyyy-mm"))</f>
        <v/>
      </c>
      <c r="R280" s="34" t="str">
        <f aca="false">IF(AND(Q280='Monthly Summary'!$C$4,J280&lt;&gt;""),J280,"")</f>
        <v/>
      </c>
      <c r="S280" s="24" t="str">
        <f aca="false">IF(A280="","",IFERROR(MATCH(A280,Responses!$A$2:$A$1001,0),""))</f>
        <v/>
      </c>
    </row>
    <row r="281" customFormat="false" ht="15" hidden="false" customHeight="false" outlineLevel="0" collapsed="false">
      <c r="A281" s="27"/>
      <c r="B281" s="32" t="str">
        <f aca="false">IF($S281="","",INDEX(Responses!$B$2:$B$1001,$S281))</f>
        <v/>
      </c>
      <c r="C281" s="24" t="str">
        <f aca="false">IF($S281="","",INDEX(Responses!$E$2:$E$1001,$S281)&amp;"")</f>
        <v/>
      </c>
      <c r="D281" s="24" t="str">
        <f aca="false">IF($S281="","",INDEX(Responses!$G$2:$G$1001,$S281)&amp;"")</f>
        <v/>
      </c>
      <c r="E281" s="24" t="str">
        <f aca="false">IF($S281="","",INDEX(Responses!$J$2:$J$1001,$S281))</f>
        <v/>
      </c>
      <c r="F281" s="24" t="str">
        <f aca="false">IF($S281="","",MID(IF(AND(INDEX(Responses!$M$2:$M$1001,$S281)&lt;&gt;"",INDEX(Responses!$M$2:$M$1001,$S281)&lt;=2),", Booking/Admission","")&amp;IF(AND(INDEX(Responses!$N$2:$N$1001,$S281)&lt;&gt;"",INDEX(Responses!$N$2:$N$1001,$S281)&lt;=2),", Waiting time","")&amp;IF(AND(INDEX(Responses!$O$2:$O$1001,$S281)&lt;&gt;"",INDEX(Responses!$O$2:$O$1001,$S281)&lt;=2),", Doctor communication","")&amp;IF(AND(INDEX(Responses!$P$2:$P$1001,$S281)&lt;&gt;"",INDEX(Responses!$P$2:$P$1001,$S281)&lt;=2),", Time to ask questions","")&amp;IF(AND(INDEX(Responses!$Q$2:$Q$1001,$S281)&lt;&gt;"",INDEX(Responses!$Q$2:$Q$1001,$S281)&lt;=2),", Front desk and billing staff","")&amp;IF(AND(INDEX(Responses!$R$2:$R$1001,$S281)&lt;&gt;"",INDEX(Responses!$R$2:$R$1001,$S281)&lt;=2),", Billing clarity","")&amp;IF(AND(INDEX(Responses!$S$2:$S$1001,$S281)&lt;&gt;"",INDEX(Responses!$S$2:$S$1001,$S281)&lt;=2),", Cleanliness","")&amp;IF(AND(INDEX(Responses!$T$2:$T$1001,$S281)&lt;&gt;"",INDEX(Responses!$T$2:$T$1001,$S281)&lt;=2),", Nursing responsiveness","")&amp;IF(AND(INDEX(Responses!$U$2:$U$1001,$S281)&lt;&gt;"",INDEX(Responses!$U$2:$U$1001,$S281)&lt;=2),", Nursing courtesy","")&amp;IF(AND(INDEX(Responses!$V$2:$V$1001,$S281)&lt;&gt;"",INDEX(Responses!$V$2:$V$1001,$S281)&lt;=2),", Food","")&amp;IF(AND(INDEX(Responses!$W$2:$W$1001,$S281)&lt;&gt;"",INDEX(Responses!$W$2:$W$1001,$S281)&lt;=2),", Insurance/TPA","")&amp;IF(AND(INDEX(Responses!$X$2:$X$1001,$S281)&lt;&gt;"",INDEX(Responses!$X$2:$X$1001,$S281)&lt;=2),", Discharge process","")&amp;IF(AND(INDEX(Responses!$Y$2:$Y$1001,$S281)&lt;&gt;"",INDEX(Responses!$Y$2:$Y$1001,$S281)&lt;=2),", Discharge instructions",""),3,500))</f>
        <v/>
      </c>
      <c r="G281" s="24" t="str">
        <f aca="false">IF($S281="","",INDEX(Responses!$L$2:$L$1001,$S281)&amp;"")</f>
        <v/>
      </c>
      <c r="H281" s="27"/>
      <c r="I281" s="33"/>
      <c r="J281" s="34" t="str">
        <f aca="false">IF(OR(I281="",B281=""),"",ROUND((I281-B281)*24,1))</f>
        <v/>
      </c>
      <c r="K281" s="27"/>
      <c r="L281" s="27"/>
      <c r="M281" s="27"/>
      <c r="N281" s="35"/>
      <c r="O281" s="36" t="str">
        <f aca="false">IF(OR(N281="",B281=""),"",N281-B281)</f>
        <v/>
      </c>
      <c r="P281" s="24" t="str">
        <f aca="false">IF(J281="","",IF(AND(C281="IPD",J281&lt;=24),"Yes",IF(AND(C281&lt;&gt;"IPD",J281&lt;=48),"Yes","No")))</f>
        <v/>
      </c>
      <c r="Q281" s="24" t="str">
        <f aca="false">IF(B281="","",TEXT(B281,"yyyy-mm"))</f>
        <v/>
      </c>
      <c r="R281" s="34" t="str">
        <f aca="false">IF(AND(Q281='Monthly Summary'!$C$4,J281&lt;&gt;""),J281,"")</f>
        <v/>
      </c>
      <c r="S281" s="24" t="str">
        <f aca="false">IF(A281="","",IFERROR(MATCH(A281,Responses!$A$2:$A$1001,0),""))</f>
        <v/>
      </c>
    </row>
    <row r="282" customFormat="false" ht="15" hidden="false" customHeight="false" outlineLevel="0" collapsed="false">
      <c r="A282" s="27"/>
      <c r="B282" s="32" t="str">
        <f aca="false">IF($S282="","",INDEX(Responses!$B$2:$B$1001,$S282))</f>
        <v/>
      </c>
      <c r="C282" s="24" t="str">
        <f aca="false">IF($S282="","",INDEX(Responses!$E$2:$E$1001,$S282)&amp;"")</f>
        <v/>
      </c>
      <c r="D282" s="24" t="str">
        <f aca="false">IF($S282="","",INDEX(Responses!$G$2:$G$1001,$S282)&amp;"")</f>
        <v/>
      </c>
      <c r="E282" s="24" t="str">
        <f aca="false">IF($S282="","",INDEX(Responses!$J$2:$J$1001,$S282))</f>
        <v/>
      </c>
      <c r="F282" s="24" t="str">
        <f aca="false">IF($S282="","",MID(IF(AND(INDEX(Responses!$M$2:$M$1001,$S282)&lt;&gt;"",INDEX(Responses!$M$2:$M$1001,$S282)&lt;=2),", Booking/Admission","")&amp;IF(AND(INDEX(Responses!$N$2:$N$1001,$S282)&lt;&gt;"",INDEX(Responses!$N$2:$N$1001,$S282)&lt;=2),", Waiting time","")&amp;IF(AND(INDEX(Responses!$O$2:$O$1001,$S282)&lt;&gt;"",INDEX(Responses!$O$2:$O$1001,$S282)&lt;=2),", Doctor communication","")&amp;IF(AND(INDEX(Responses!$P$2:$P$1001,$S282)&lt;&gt;"",INDEX(Responses!$P$2:$P$1001,$S282)&lt;=2),", Time to ask questions","")&amp;IF(AND(INDEX(Responses!$Q$2:$Q$1001,$S282)&lt;&gt;"",INDEX(Responses!$Q$2:$Q$1001,$S282)&lt;=2),", Front desk and billing staff","")&amp;IF(AND(INDEX(Responses!$R$2:$R$1001,$S282)&lt;&gt;"",INDEX(Responses!$R$2:$R$1001,$S282)&lt;=2),", Billing clarity","")&amp;IF(AND(INDEX(Responses!$S$2:$S$1001,$S282)&lt;&gt;"",INDEX(Responses!$S$2:$S$1001,$S282)&lt;=2),", Cleanliness","")&amp;IF(AND(INDEX(Responses!$T$2:$T$1001,$S282)&lt;&gt;"",INDEX(Responses!$T$2:$T$1001,$S282)&lt;=2),", Nursing responsiveness","")&amp;IF(AND(INDEX(Responses!$U$2:$U$1001,$S282)&lt;&gt;"",INDEX(Responses!$U$2:$U$1001,$S282)&lt;=2),", Nursing courtesy","")&amp;IF(AND(INDEX(Responses!$V$2:$V$1001,$S282)&lt;&gt;"",INDEX(Responses!$V$2:$V$1001,$S282)&lt;=2),", Food","")&amp;IF(AND(INDEX(Responses!$W$2:$W$1001,$S282)&lt;&gt;"",INDEX(Responses!$W$2:$W$1001,$S282)&lt;=2),", Insurance/TPA","")&amp;IF(AND(INDEX(Responses!$X$2:$X$1001,$S282)&lt;&gt;"",INDEX(Responses!$X$2:$X$1001,$S282)&lt;=2),", Discharge process","")&amp;IF(AND(INDEX(Responses!$Y$2:$Y$1001,$S282)&lt;&gt;"",INDEX(Responses!$Y$2:$Y$1001,$S282)&lt;=2),", Discharge instructions",""),3,500))</f>
        <v/>
      </c>
      <c r="G282" s="24" t="str">
        <f aca="false">IF($S282="","",INDEX(Responses!$L$2:$L$1001,$S282)&amp;"")</f>
        <v/>
      </c>
      <c r="H282" s="27"/>
      <c r="I282" s="33"/>
      <c r="J282" s="34" t="str">
        <f aca="false">IF(OR(I282="",B282=""),"",ROUND((I282-B282)*24,1))</f>
        <v/>
      </c>
      <c r="K282" s="27"/>
      <c r="L282" s="27"/>
      <c r="M282" s="27"/>
      <c r="N282" s="35"/>
      <c r="O282" s="36" t="str">
        <f aca="false">IF(OR(N282="",B282=""),"",N282-B282)</f>
        <v/>
      </c>
      <c r="P282" s="24" t="str">
        <f aca="false">IF(J282="","",IF(AND(C282="IPD",J282&lt;=24),"Yes",IF(AND(C282&lt;&gt;"IPD",J282&lt;=48),"Yes","No")))</f>
        <v/>
      </c>
      <c r="Q282" s="24" t="str">
        <f aca="false">IF(B282="","",TEXT(B282,"yyyy-mm"))</f>
        <v/>
      </c>
      <c r="R282" s="34" t="str">
        <f aca="false">IF(AND(Q282='Monthly Summary'!$C$4,J282&lt;&gt;""),J282,"")</f>
        <v/>
      </c>
      <c r="S282" s="24" t="str">
        <f aca="false">IF(A282="","",IFERROR(MATCH(A282,Responses!$A$2:$A$1001,0),""))</f>
        <v/>
      </c>
    </row>
    <row r="283" customFormat="false" ht="15" hidden="false" customHeight="false" outlineLevel="0" collapsed="false">
      <c r="A283" s="27"/>
      <c r="B283" s="32" t="str">
        <f aca="false">IF($S283="","",INDEX(Responses!$B$2:$B$1001,$S283))</f>
        <v/>
      </c>
      <c r="C283" s="24" t="str">
        <f aca="false">IF($S283="","",INDEX(Responses!$E$2:$E$1001,$S283)&amp;"")</f>
        <v/>
      </c>
      <c r="D283" s="24" t="str">
        <f aca="false">IF($S283="","",INDEX(Responses!$G$2:$G$1001,$S283)&amp;"")</f>
        <v/>
      </c>
      <c r="E283" s="24" t="str">
        <f aca="false">IF($S283="","",INDEX(Responses!$J$2:$J$1001,$S283))</f>
        <v/>
      </c>
      <c r="F283" s="24" t="str">
        <f aca="false">IF($S283="","",MID(IF(AND(INDEX(Responses!$M$2:$M$1001,$S283)&lt;&gt;"",INDEX(Responses!$M$2:$M$1001,$S283)&lt;=2),", Booking/Admission","")&amp;IF(AND(INDEX(Responses!$N$2:$N$1001,$S283)&lt;&gt;"",INDEX(Responses!$N$2:$N$1001,$S283)&lt;=2),", Waiting time","")&amp;IF(AND(INDEX(Responses!$O$2:$O$1001,$S283)&lt;&gt;"",INDEX(Responses!$O$2:$O$1001,$S283)&lt;=2),", Doctor communication","")&amp;IF(AND(INDEX(Responses!$P$2:$P$1001,$S283)&lt;&gt;"",INDEX(Responses!$P$2:$P$1001,$S283)&lt;=2),", Time to ask questions","")&amp;IF(AND(INDEX(Responses!$Q$2:$Q$1001,$S283)&lt;&gt;"",INDEX(Responses!$Q$2:$Q$1001,$S283)&lt;=2),", Front desk and billing staff","")&amp;IF(AND(INDEX(Responses!$R$2:$R$1001,$S283)&lt;&gt;"",INDEX(Responses!$R$2:$R$1001,$S283)&lt;=2),", Billing clarity","")&amp;IF(AND(INDEX(Responses!$S$2:$S$1001,$S283)&lt;&gt;"",INDEX(Responses!$S$2:$S$1001,$S283)&lt;=2),", Cleanliness","")&amp;IF(AND(INDEX(Responses!$T$2:$T$1001,$S283)&lt;&gt;"",INDEX(Responses!$T$2:$T$1001,$S283)&lt;=2),", Nursing responsiveness","")&amp;IF(AND(INDEX(Responses!$U$2:$U$1001,$S283)&lt;&gt;"",INDEX(Responses!$U$2:$U$1001,$S283)&lt;=2),", Nursing courtesy","")&amp;IF(AND(INDEX(Responses!$V$2:$V$1001,$S283)&lt;&gt;"",INDEX(Responses!$V$2:$V$1001,$S283)&lt;=2),", Food","")&amp;IF(AND(INDEX(Responses!$W$2:$W$1001,$S283)&lt;&gt;"",INDEX(Responses!$W$2:$W$1001,$S283)&lt;=2),", Insurance/TPA","")&amp;IF(AND(INDEX(Responses!$X$2:$X$1001,$S283)&lt;&gt;"",INDEX(Responses!$X$2:$X$1001,$S283)&lt;=2),", Discharge process","")&amp;IF(AND(INDEX(Responses!$Y$2:$Y$1001,$S283)&lt;&gt;"",INDEX(Responses!$Y$2:$Y$1001,$S283)&lt;=2),", Discharge instructions",""),3,500))</f>
        <v/>
      </c>
      <c r="G283" s="24" t="str">
        <f aca="false">IF($S283="","",INDEX(Responses!$L$2:$L$1001,$S283)&amp;"")</f>
        <v/>
      </c>
      <c r="H283" s="27"/>
      <c r="I283" s="33"/>
      <c r="J283" s="34" t="str">
        <f aca="false">IF(OR(I283="",B283=""),"",ROUND((I283-B283)*24,1))</f>
        <v/>
      </c>
      <c r="K283" s="27"/>
      <c r="L283" s="27"/>
      <c r="M283" s="27"/>
      <c r="N283" s="35"/>
      <c r="O283" s="36" t="str">
        <f aca="false">IF(OR(N283="",B283=""),"",N283-B283)</f>
        <v/>
      </c>
      <c r="P283" s="24" t="str">
        <f aca="false">IF(J283="","",IF(AND(C283="IPD",J283&lt;=24),"Yes",IF(AND(C283&lt;&gt;"IPD",J283&lt;=48),"Yes","No")))</f>
        <v/>
      </c>
      <c r="Q283" s="24" t="str">
        <f aca="false">IF(B283="","",TEXT(B283,"yyyy-mm"))</f>
        <v/>
      </c>
      <c r="R283" s="34" t="str">
        <f aca="false">IF(AND(Q283='Monthly Summary'!$C$4,J283&lt;&gt;""),J283,"")</f>
        <v/>
      </c>
      <c r="S283" s="24" t="str">
        <f aca="false">IF(A283="","",IFERROR(MATCH(A283,Responses!$A$2:$A$1001,0),""))</f>
        <v/>
      </c>
    </row>
    <row r="284" customFormat="false" ht="15" hidden="false" customHeight="false" outlineLevel="0" collapsed="false">
      <c r="A284" s="27"/>
      <c r="B284" s="32" t="str">
        <f aca="false">IF($S284="","",INDEX(Responses!$B$2:$B$1001,$S284))</f>
        <v/>
      </c>
      <c r="C284" s="24" t="str">
        <f aca="false">IF($S284="","",INDEX(Responses!$E$2:$E$1001,$S284)&amp;"")</f>
        <v/>
      </c>
      <c r="D284" s="24" t="str">
        <f aca="false">IF($S284="","",INDEX(Responses!$G$2:$G$1001,$S284)&amp;"")</f>
        <v/>
      </c>
      <c r="E284" s="24" t="str">
        <f aca="false">IF($S284="","",INDEX(Responses!$J$2:$J$1001,$S284))</f>
        <v/>
      </c>
      <c r="F284" s="24" t="str">
        <f aca="false">IF($S284="","",MID(IF(AND(INDEX(Responses!$M$2:$M$1001,$S284)&lt;&gt;"",INDEX(Responses!$M$2:$M$1001,$S284)&lt;=2),", Booking/Admission","")&amp;IF(AND(INDEX(Responses!$N$2:$N$1001,$S284)&lt;&gt;"",INDEX(Responses!$N$2:$N$1001,$S284)&lt;=2),", Waiting time","")&amp;IF(AND(INDEX(Responses!$O$2:$O$1001,$S284)&lt;&gt;"",INDEX(Responses!$O$2:$O$1001,$S284)&lt;=2),", Doctor communication","")&amp;IF(AND(INDEX(Responses!$P$2:$P$1001,$S284)&lt;&gt;"",INDEX(Responses!$P$2:$P$1001,$S284)&lt;=2),", Time to ask questions","")&amp;IF(AND(INDEX(Responses!$Q$2:$Q$1001,$S284)&lt;&gt;"",INDEX(Responses!$Q$2:$Q$1001,$S284)&lt;=2),", Front desk and billing staff","")&amp;IF(AND(INDEX(Responses!$R$2:$R$1001,$S284)&lt;&gt;"",INDEX(Responses!$R$2:$R$1001,$S284)&lt;=2),", Billing clarity","")&amp;IF(AND(INDEX(Responses!$S$2:$S$1001,$S284)&lt;&gt;"",INDEX(Responses!$S$2:$S$1001,$S284)&lt;=2),", Cleanliness","")&amp;IF(AND(INDEX(Responses!$T$2:$T$1001,$S284)&lt;&gt;"",INDEX(Responses!$T$2:$T$1001,$S284)&lt;=2),", Nursing responsiveness","")&amp;IF(AND(INDEX(Responses!$U$2:$U$1001,$S284)&lt;&gt;"",INDEX(Responses!$U$2:$U$1001,$S284)&lt;=2),", Nursing courtesy","")&amp;IF(AND(INDEX(Responses!$V$2:$V$1001,$S284)&lt;&gt;"",INDEX(Responses!$V$2:$V$1001,$S284)&lt;=2),", Food","")&amp;IF(AND(INDEX(Responses!$W$2:$W$1001,$S284)&lt;&gt;"",INDEX(Responses!$W$2:$W$1001,$S284)&lt;=2),", Insurance/TPA","")&amp;IF(AND(INDEX(Responses!$X$2:$X$1001,$S284)&lt;&gt;"",INDEX(Responses!$X$2:$X$1001,$S284)&lt;=2),", Discharge process","")&amp;IF(AND(INDEX(Responses!$Y$2:$Y$1001,$S284)&lt;&gt;"",INDEX(Responses!$Y$2:$Y$1001,$S284)&lt;=2),", Discharge instructions",""),3,500))</f>
        <v/>
      </c>
      <c r="G284" s="24" t="str">
        <f aca="false">IF($S284="","",INDEX(Responses!$L$2:$L$1001,$S284)&amp;"")</f>
        <v/>
      </c>
      <c r="H284" s="27"/>
      <c r="I284" s="33"/>
      <c r="J284" s="34" t="str">
        <f aca="false">IF(OR(I284="",B284=""),"",ROUND((I284-B284)*24,1))</f>
        <v/>
      </c>
      <c r="K284" s="27"/>
      <c r="L284" s="27"/>
      <c r="M284" s="27"/>
      <c r="N284" s="35"/>
      <c r="O284" s="36" t="str">
        <f aca="false">IF(OR(N284="",B284=""),"",N284-B284)</f>
        <v/>
      </c>
      <c r="P284" s="24" t="str">
        <f aca="false">IF(J284="","",IF(AND(C284="IPD",J284&lt;=24),"Yes",IF(AND(C284&lt;&gt;"IPD",J284&lt;=48),"Yes","No")))</f>
        <v/>
      </c>
      <c r="Q284" s="24" t="str">
        <f aca="false">IF(B284="","",TEXT(B284,"yyyy-mm"))</f>
        <v/>
      </c>
      <c r="R284" s="34" t="str">
        <f aca="false">IF(AND(Q284='Monthly Summary'!$C$4,J284&lt;&gt;""),J284,"")</f>
        <v/>
      </c>
      <c r="S284" s="24" t="str">
        <f aca="false">IF(A284="","",IFERROR(MATCH(A284,Responses!$A$2:$A$1001,0),""))</f>
        <v/>
      </c>
    </row>
    <row r="285" customFormat="false" ht="15" hidden="false" customHeight="false" outlineLevel="0" collapsed="false">
      <c r="A285" s="27"/>
      <c r="B285" s="32" t="str">
        <f aca="false">IF($S285="","",INDEX(Responses!$B$2:$B$1001,$S285))</f>
        <v/>
      </c>
      <c r="C285" s="24" t="str">
        <f aca="false">IF($S285="","",INDEX(Responses!$E$2:$E$1001,$S285)&amp;"")</f>
        <v/>
      </c>
      <c r="D285" s="24" t="str">
        <f aca="false">IF($S285="","",INDEX(Responses!$G$2:$G$1001,$S285)&amp;"")</f>
        <v/>
      </c>
      <c r="E285" s="24" t="str">
        <f aca="false">IF($S285="","",INDEX(Responses!$J$2:$J$1001,$S285))</f>
        <v/>
      </c>
      <c r="F285" s="24" t="str">
        <f aca="false">IF($S285="","",MID(IF(AND(INDEX(Responses!$M$2:$M$1001,$S285)&lt;&gt;"",INDEX(Responses!$M$2:$M$1001,$S285)&lt;=2),", Booking/Admission","")&amp;IF(AND(INDEX(Responses!$N$2:$N$1001,$S285)&lt;&gt;"",INDEX(Responses!$N$2:$N$1001,$S285)&lt;=2),", Waiting time","")&amp;IF(AND(INDEX(Responses!$O$2:$O$1001,$S285)&lt;&gt;"",INDEX(Responses!$O$2:$O$1001,$S285)&lt;=2),", Doctor communication","")&amp;IF(AND(INDEX(Responses!$P$2:$P$1001,$S285)&lt;&gt;"",INDEX(Responses!$P$2:$P$1001,$S285)&lt;=2),", Time to ask questions","")&amp;IF(AND(INDEX(Responses!$Q$2:$Q$1001,$S285)&lt;&gt;"",INDEX(Responses!$Q$2:$Q$1001,$S285)&lt;=2),", Front desk and billing staff","")&amp;IF(AND(INDEX(Responses!$R$2:$R$1001,$S285)&lt;&gt;"",INDEX(Responses!$R$2:$R$1001,$S285)&lt;=2),", Billing clarity","")&amp;IF(AND(INDEX(Responses!$S$2:$S$1001,$S285)&lt;&gt;"",INDEX(Responses!$S$2:$S$1001,$S285)&lt;=2),", Cleanliness","")&amp;IF(AND(INDEX(Responses!$T$2:$T$1001,$S285)&lt;&gt;"",INDEX(Responses!$T$2:$T$1001,$S285)&lt;=2),", Nursing responsiveness","")&amp;IF(AND(INDEX(Responses!$U$2:$U$1001,$S285)&lt;&gt;"",INDEX(Responses!$U$2:$U$1001,$S285)&lt;=2),", Nursing courtesy","")&amp;IF(AND(INDEX(Responses!$V$2:$V$1001,$S285)&lt;&gt;"",INDEX(Responses!$V$2:$V$1001,$S285)&lt;=2),", Food","")&amp;IF(AND(INDEX(Responses!$W$2:$W$1001,$S285)&lt;&gt;"",INDEX(Responses!$W$2:$W$1001,$S285)&lt;=2),", Insurance/TPA","")&amp;IF(AND(INDEX(Responses!$X$2:$X$1001,$S285)&lt;&gt;"",INDEX(Responses!$X$2:$X$1001,$S285)&lt;=2),", Discharge process","")&amp;IF(AND(INDEX(Responses!$Y$2:$Y$1001,$S285)&lt;&gt;"",INDEX(Responses!$Y$2:$Y$1001,$S285)&lt;=2),", Discharge instructions",""),3,500))</f>
        <v/>
      </c>
      <c r="G285" s="24" t="str">
        <f aca="false">IF($S285="","",INDEX(Responses!$L$2:$L$1001,$S285)&amp;"")</f>
        <v/>
      </c>
      <c r="H285" s="27"/>
      <c r="I285" s="33"/>
      <c r="J285" s="34" t="str">
        <f aca="false">IF(OR(I285="",B285=""),"",ROUND((I285-B285)*24,1))</f>
        <v/>
      </c>
      <c r="K285" s="27"/>
      <c r="L285" s="27"/>
      <c r="M285" s="27"/>
      <c r="N285" s="35"/>
      <c r="O285" s="36" t="str">
        <f aca="false">IF(OR(N285="",B285=""),"",N285-B285)</f>
        <v/>
      </c>
      <c r="P285" s="24" t="str">
        <f aca="false">IF(J285="","",IF(AND(C285="IPD",J285&lt;=24),"Yes",IF(AND(C285&lt;&gt;"IPD",J285&lt;=48),"Yes","No")))</f>
        <v/>
      </c>
      <c r="Q285" s="24" t="str">
        <f aca="false">IF(B285="","",TEXT(B285,"yyyy-mm"))</f>
        <v/>
      </c>
      <c r="R285" s="34" t="str">
        <f aca="false">IF(AND(Q285='Monthly Summary'!$C$4,J285&lt;&gt;""),J285,"")</f>
        <v/>
      </c>
      <c r="S285" s="24" t="str">
        <f aca="false">IF(A285="","",IFERROR(MATCH(A285,Responses!$A$2:$A$1001,0),""))</f>
        <v/>
      </c>
    </row>
    <row r="286" customFormat="false" ht="15" hidden="false" customHeight="false" outlineLevel="0" collapsed="false">
      <c r="A286" s="27"/>
      <c r="B286" s="32" t="str">
        <f aca="false">IF($S286="","",INDEX(Responses!$B$2:$B$1001,$S286))</f>
        <v/>
      </c>
      <c r="C286" s="24" t="str">
        <f aca="false">IF($S286="","",INDEX(Responses!$E$2:$E$1001,$S286)&amp;"")</f>
        <v/>
      </c>
      <c r="D286" s="24" t="str">
        <f aca="false">IF($S286="","",INDEX(Responses!$G$2:$G$1001,$S286)&amp;"")</f>
        <v/>
      </c>
      <c r="E286" s="24" t="str">
        <f aca="false">IF($S286="","",INDEX(Responses!$J$2:$J$1001,$S286))</f>
        <v/>
      </c>
      <c r="F286" s="24" t="str">
        <f aca="false">IF($S286="","",MID(IF(AND(INDEX(Responses!$M$2:$M$1001,$S286)&lt;&gt;"",INDEX(Responses!$M$2:$M$1001,$S286)&lt;=2),", Booking/Admission","")&amp;IF(AND(INDEX(Responses!$N$2:$N$1001,$S286)&lt;&gt;"",INDEX(Responses!$N$2:$N$1001,$S286)&lt;=2),", Waiting time","")&amp;IF(AND(INDEX(Responses!$O$2:$O$1001,$S286)&lt;&gt;"",INDEX(Responses!$O$2:$O$1001,$S286)&lt;=2),", Doctor communication","")&amp;IF(AND(INDEX(Responses!$P$2:$P$1001,$S286)&lt;&gt;"",INDEX(Responses!$P$2:$P$1001,$S286)&lt;=2),", Time to ask questions","")&amp;IF(AND(INDEX(Responses!$Q$2:$Q$1001,$S286)&lt;&gt;"",INDEX(Responses!$Q$2:$Q$1001,$S286)&lt;=2),", Front desk and billing staff","")&amp;IF(AND(INDEX(Responses!$R$2:$R$1001,$S286)&lt;&gt;"",INDEX(Responses!$R$2:$R$1001,$S286)&lt;=2),", Billing clarity","")&amp;IF(AND(INDEX(Responses!$S$2:$S$1001,$S286)&lt;&gt;"",INDEX(Responses!$S$2:$S$1001,$S286)&lt;=2),", Cleanliness","")&amp;IF(AND(INDEX(Responses!$T$2:$T$1001,$S286)&lt;&gt;"",INDEX(Responses!$T$2:$T$1001,$S286)&lt;=2),", Nursing responsiveness","")&amp;IF(AND(INDEX(Responses!$U$2:$U$1001,$S286)&lt;&gt;"",INDEX(Responses!$U$2:$U$1001,$S286)&lt;=2),", Nursing courtesy","")&amp;IF(AND(INDEX(Responses!$V$2:$V$1001,$S286)&lt;&gt;"",INDEX(Responses!$V$2:$V$1001,$S286)&lt;=2),", Food","")&amp;IF(AND(INDEX(Responses!$W$2:$W$1001,$S286)&lt;&gt;"",INDEX(Responses!$W$2:$W$1001,$S286)&lt;=2),", Insurance/TPA","")&amp;IF(AND(INDEX(Responses!$X$2:$X$1001,$S286)&lt;&gt;"",INDEX(Responses!$X$2:$X$1001,$S286)&lt;=2),", Discharge process","")&amp;IF(AND(INDEX(Responses!$Y$2:$Y$1001,$S286)&lt;&gt;"",INDEX(Responses!$Y$2:$Y$1001,$S286)&lt;=2),", Discharge instructions",""),3,500))</f>
        <v/>
      </c>
      <c r="G286" s="24" t="str">
        <f aca="false">IF($S286="","",INDEX(Responses!$L$2:$L$1001,$S286)&amp;"")</f>
        <v/>
      </c>
      <c r="H286" s="27"/>
      <c r="I286" s="33"/>
      <c r="J286" s="34" t="str">
        <f aca="false">IF(OR(I286="",B286=""),"",ROUND((I286-B286)*24,1))</f>
        <v/>
      </c>
      <c r="K286" s="27"/>
      <c r="L286" s="27"/>
      <c r="M286" s="27"/>
      <c r="N286" s="35"/>
      <c r="O286" s="36" t="str">
        <f aca="false">IF(OR(N286="",B286=""),"",N286-B286)</f>
        <v/>
      </c>
      <c r="P286" s="24" t="str">
        <f aca="false">IF(J286="","",IF(AND(C286="IPD",J286&lt;=24),"Yes",IF(AND(C286&lt;&gt;"IPD",J286&lt;=48),"Yes","No")))</f>
        <v/>
      </c>
      <c r="Q286" s="24" t="str">
        <f aca="false">IF(B286="","",TEXT(B286,"yyyy-mm"))</f>
        <v/>
      </c>
      <c r="R286" s="34" t="str">
        <f aca="false">IF(AND(Q286='Monthly Summary'!$C$4,J286&lt;&gt;""),J286,"")</f>
        <v/>
      </c>
      <c r="S286" s="24" t="str">
        <f aca="false">IF(A286="","",IFERROR(MATCH(A286,Responses!$A$2:$A$1001,0),""))</f>
        <v/>
      </c>
    </row>
    <row r="287" customFormat="false" ht="15" hidden="false" customHeight="false" outlineLevel="0" collapsed="false">
      <c r="A287" s="27"/>
      <c r="B287" s="32" t="str">
        <f aca="false">IF($S287="","",INDEX(Responses!$B$2:$B$1001,$S287))</f>
        <v/>
      </c>
      <c r="C287" s="24" t="str">
        <f aca="false">IF($S287="","",INDEX(Responses!$E$2:$E$1001,$S287)&amp;"")</f>
        <v/>
      </c>
      <c r="D287" s="24" t="str">
        <f aca="false">IF($S287="","",INDEX(Responses!$G$2:$G$1001,$S287)&amp;"")</f>
        <v/>
      </c>
      <c r="E287" s="24" t="str">
        <f aca="false">IF($S287="","",INDEX(Responses!$J$2:$J$1001,$S287))</f>
        <v/>
      </c>
      <c r="F287" s="24" t="str">
        <f aca="false">IF($S287="","",MID(IF(AND(INDEX(Responses!$M$2:$M$1001,$S287)&lt;&gt;"",INDEX(Responses!$M$2:$M$1001,$S287)&lt;=2),", Booking/Admission","")&amp;IF(AND(INDEX(Responses!$N$2:$N$1001,$S287)&lt;&gt;"",INDEX(Responses!$N$2:$N$1001,$S287)&lt;=2),", Waiting time","")&amp;IF(AND(INDEX(Responses!$O$2:$O$1001,$S287)&lt;&gt;"",INDEX(Responses!$O$2:$O$1001,$S287)&lt;=2),", Doctor communication","")&amp;IF(AND(INDEX(Responses!$P$2:$P$1001,$S287)&lt;&gt;"",INDEX(Responses!$P$2:$P$1001,$S287)&lt;=2),", Time to ask questions","")&amp;IF(AND(INDEX(Responses!$Q$2:$Q$1001,$S287)&lt;&gt;"",INDEX(Responses!$Q$2:$Q$1001,$S287)&lt;=2),", Front desk and billing staff","")&amp;IF(AND(INDEX(Responses!$R$2:$R$1001,$S287)&lt;&gt;"",INDEX(Responses!$R$2:$R$1001,$S287)&lt;=2),", Billing clarity","")&amp;IF(AND(INDEX(Responses!$S$2:$S$1001,$S287)&lt;&gt;"",INDEX(Responses!$S$2:$S$1001,$S287)&lt;=2),", Cleanliness","")&amp;IF(AND(INDEX(Responses!$T$2:$T$1001,$S287)&lt;&gt;"",INDEX(Responses!$T$2:$T$1001,$S287)&lt;=2),", Nursing responsiveness","")&amp;IF(AND(INDEX(Responses!$U$2:$U$1001,$S287)&lt;&gt;"",INDEX(Responses!$U$2:$U$1001,$S287)&lt;=2),", Nursing courtesy","")&amp;IF(AND(INDEX(Responses!$V$2:$V$1001,$S287)&lt;&gt;"",INDEX(Responses!$V$2:$V$1001,$S287)&lt;=2),", Food","")&amp;IF(AND(INDEX(Responses!$W$2:$W$1001,$S287)&lt;&gt;"",INDEX(Responses!$W$2:$W$1001,$S287)&lt;=2),", Insurance/TPA","")&amp;IF(AND(INDEX(Responses!$X$2:$X$1001,$S287)&lt;&gt;"",INDEX(Responses!$X$2:$X$1001,$S287)&lt;=2),", Discharge process","")&amp;IF(AND(INDEX(Responses!$Y$2:$Y$1001,$S287)&lt;&gt;"",INDEX(Responses!$Y$2:$Y$1001,$S287)&lt;=2),", Discharge instructions",""),3,500))</f>
        <v/>
      </c>
      <c r="G287" s="24" t="str">
        <f aca="false">IF($S287="","",INDEX(Responses!$L$2:$L$1001,$S287)&amp;"")</f>
        <v/>
      </c>
      <c r="H287" s="27"/>
      <c r="I287" s="33"/>
      <c r="J287" s="34" t="str">
        <f aca="false">IF(OR(I287="",B287=""),"",ROUND((I287-B287)*24,1))</f>
        <v/>
      </c>
      <c r="K287" s="27"/>
      <c r="L287" s="27"/>
      <c r="M287" s="27"/>
      <c r="N287" s="35"/>
      <c r="O287" s="36" t="str">
        <f aca="false">IF(OR(N287="",B287=""),"",N287-B287)</f>
        <v/>
      </c>
      <c r="P287" s="24" t="str">
        <f aca="false">IF(J287="","",IF(AND(C287="IPD",J287&lt;=24),"Yes",IF(AND(C287&lt;&gt;"IPD",J287&lt;=48),"Yes","No")))</f>
        <v/>
      </c>
      <c r="Q287" s="24" t="str">
        <f aca="false">IF(B287="","",TEXT(B287,"yyyy-mm"))</f>
        <v/>
      </c>
      <c r="R287" s="34" t="str">
        <f aca="false">IF(AND(Q287='Monthly Summary'!$C$4,J287&lt;&gt;""),J287,"")</f>
        <v/>
      </c>
      <c r="S287" s="24" t="str">
        <f aca="false">IF(A287="","",IFERROR(MATCH(A287,Responses!$A$2:$A$1001,0),""))</f>
        <v/>
      </c>
    </row>
    <row r="288" customFormat="false" ht="15" hidden="false" customHeight="false" outlineLevel="0" collapsed="false">
      <c r="A288" s="27"/>
      <c r="B288" s="32" t="str">
        <f aca="false">IF($S288="","",INDEX(Responses!$B$2:$B$1001,$S288))</f>
        <v/>
      </c>
      <c r="C288" s="24" t="str">
        <f aca="false">IF($S288="","",INDEX(Responses!$E$2:$E$1001,$S288)&amp;"")</f>
        <v/>
      </c>
      <c r="D288" s="24" t="str">
        <f aca="false">IF($S288="","",INDEX(Responses!$G$2:$G$1001,$S288)&amp;"")</f>
        <v/>
      </c>
      <c r="E288" s="24" t="str">
        <f aca="false">IF($S288="","",INDEX(Responses!$J$2:$J$1001,$S288))</f>
        <v/>
      </c>
      <c r="F288" s="24" t="str">
        <f aca="false">IF($S288="","",MID(IF(AND(INDEX(Responses!$M$2:$M$1001,$S288)&lt;&gt;"",INDEX(Responses!$M$2:$M$1001,$S288)&lt;=2),", Booking/Admission","")&amp;IF(AND(INDEX(Responses!$N$2:$N$1001,$S288)&lt;&gt;"",INDEX(Responses!$N$2:$N$1001,$S288)&lt;=2),", Waiting time","")&amp;IF(AND(INDEX(Responses!$O$2:$O$1001,$S288)&lt;&gt;"",INDEX(Responses!$O$2:$O$1001,$S288)&lt;=2),", Doctor communication","")&amp;IF(AND(INDEX(Responses!$P$2:$P$1001,$S288)&lt;&gt;"",INDEX(Responses!$P$2:$P$1001,$S288)&lt;=2),", Time to ask questions","")&amp;IF(AND(INDEX(Responses!$Q$2:$Q$1001,$S288)&lt;&gt;"",INDEX(Responses!$Q$2:$Q$1001,$S288)&lt;=2),", Front desk and billing staff","")&amp;IF(AND(INDEX(Responses!$R$2:$R$1001,$S288)&lt;&gt;"",INDEX(Responses!$R$2:$R$1001,$S288)&lt;=2),", Billing clarity","")&amp;IF(AND(INDEX(Responses!$S$2:$S$1001,$S288)&lt;&gt;"",INDEX(Responses!$S$2:$S$1001,$S288)&lt;=2),", Cleanliness","")&amp;IF(AND(INDEX(Responses!$T$2:$T$1001,$S288)&lt;&gt;"",INDEX(Responses!$T$2:$T$1001,$S288)&lt;=2),", Nursing responsiveness","")&amp;IF(AND(INDEX(Responses!$U$2:$U$1001,$S288)&lt;&gt;"",INDEX(Responses!$U$2:$U$1001,$S288)&lt;=2),", Nursing courtesy","")&amp;IF(AND(INDEX(Responses!$V$2:$V$1001,$S288)&lt;&gt;"",INDEX(Responses!$V$2:$V$1001,$S288)&lt;=2),", Food","")&amp;IF(AND(INDEX(Responses!$W$2:$W$1001,$S288)&lt;&gt;"",INDEX(Responses!$W$2:$W$1001,$S288)&lt;=2),", Insurance/TPA","")&amp;IF(AND(INDEX(Responses!$X$2:$X$1001,$S288)&lt;&gt;"",INDEX(Responses!$X$2:$X$1001,$S288)&lt;=2),", Discharge process","")&amp;IF(AND(INDEX(Responses!$Y$2:$Y$1001,$S288)&lt;&gt;"",INDEX(Responses!$Y$2:$Y$1001,$S288)&lt;=2),", Discharge instructions",""),3,500))</f>
        <v/>
      </c>
      <c r="G288" s="24" t="str">
        <f aca="false">IF($S288="","",INDEX(Responses!$L$2:$L$1001,$S288)&amp;"")</f>
        <v/>
      </c>
      <c r="H288" s="27"/>
      <c r="I288" s="33"/>
      <c r="J288" s="34" t="str">
        <f aca="false">IF(OR(I288="",B288=""),"",ROUND((I288-B288)*24,1))</f>
        <v/>
      </c>
      <c r="K288" s="27"/>
      <c r="L288" s="27"/>
      <c r="M288" s="27"/>
      <c r="N288" s="35"/>
      <c r="O288" s="36" t="str">
        <f aca="false">IF(OR(N288="",B288=""),"",N288-B288)</f>
        <v/>
      </c>
      <c r="P288" s="24" t="str">
        <f aca="false">IF(J288="","",IF(AND(C288="IPD",J288&lt;=24),"Yes",IF(AND(C288&lt;&gt;"IPD",J288&lt;=48),"Yes","No")))</f>
        <v/>
      </c>
      <c r="Q288" s="24" t="str">
        <f aca="false">IF(B288="","",TEXT(B288,"yyyy-mm"))</f>
        <v/>
      </c>
      <c r="R288" s="34" t="str">
        <f aca="false">IF(AND(Q288='Monthly Summary'!$C$4,J288&lt;&gt;""),J288,"")</f>
        <v/>
      </c>
      <c r="S288" s="24" t="str">
        <f aca="false">IF(A288="","",IFERROR(MATCH(A288,Responses!$A$2:$A$1001,0),""))</f>
        <v/>
      </c>
    </row>
    <row r="289" customFormat="false" ht="15" hidden="false" customHeight="false" outlineLevel="0" collapsed="false">
      <c r="A289" s="27"/>
      <c r="B289" s="32" t="str">
        <f aca="false">IF($S289="","",INDEX(Responses!$B$2:$B$1001,$S289))</f>
        <v/>
      </c>
      <c r="C289" s="24" t="str">
        <f aca="false">IF($S289="","",INDEX(Responses!$E$2:$E$1001,$S289)&amp;"")</f>
        <v/>
      </c>
      <c r="D289" s="24" t="str">
        <f aca="false">IF($S289="","",INDEX(Responses!$G$2:$G$1001,$S289)&amp;"")</f>
        <v/>
      </c>
      <c r="E289" s="24" t="str">
        <f aca="false">IF($S289="","",INDEX(Responses!$J$2:$J$1001,$S289))</f>
        <v/>
      </c>
      <c r="F289" s="24" t="str">
        <f aca="false">IF($S289="","",MID(IF(AND(INDEX(Responses!$M$2:$M$1001,$S289)&lt;&gt;"",INDEX(Responses!$M$2:$M$1001,$S289)&lt;=2),", Booking/Admission","")&amp;IF(AND(INDEX(Responses!$N$2:$N$1001,$S289)&lt;&gt;"",INDEX(Responses!$N$2:$N$1001,$S289)&lt;=2),", Waiting time","")&amp;IF(AND(INDEX(Responses!$O$2:$O$1001,$S289)&lt;&gt;"",INDEX(Responses!$O$2:$O$1001,$S289)&lt;=2),", Doctor communication","")&amp;IF(AND(INDEX(Responses!$P$2:$P$1001,$S289)&lt;&gt;"",INDEX(Responses!$P$2:$P$1001,$S289)&lt;=2),", Time to ask questions","")&amp;IF(AND(INDEX(Responses!$Q$2:$Q$1001,$S289)&lt;&gt;"",INDEX(Responses!$Q$2:$Q$1001,$S289)&lt;=2),", Front desk and billing staff","")&amp;IF(AND(INDEX(Responses!$R$2:$R$1001,$S289)&lt;&gt;"",INDEX(Responses!$R$2:$R$1001,$S289)&lt;=2),", Billing clarity","")&amp;IF(AND(INDEX(Responses!$S$2:$S$1001,$S289)&lt;&gt;"",INDEX(Responses!$S$2:$S$1001,$S289)&lt;=2),", Cleanliness","")&amp;IF(AND(INDEX(Responses!$T$2:$T$1001,$S289)&lt;&gt;"",INDEX(Responses!$T$2:$T$1001,$S289)&lt;=2),", Nursing responsiveness","")&amp;IF(AND(INDEX(Responses!$U$2:$U$1001,$S289)&lt;&gt;"",INDEX(Responses!$U$2:$U$1001,$S289)&lt;=2),", Nursing courtesy","")&amp;IF(AND(INDEX(Responses!$V$2:$V$1001,$S289)&lt;&gt;"",INDEX(Responses!$V$2:$V$1001,$S289)&lt;=2),", Food","")&amp;IF(AND(INDEX(Responses!$W$2:$W$1001,$S289)&lt;&gt;"",INDEX(Responses!$W$2:$W$1001,$S289)&lt;=2),", Insurance/TPA","")&amp;IF(AND(INDEX(Responses!$X$2:$X$1001,$S289)&lt;&gt;"",INDEX(Responses!$X$2:$X$1001,$S289)&lt;=2),", Discharge process","")&amp;IF(AND(INDEX(Responses!$Y$2:$Y$1001,$S289)&lt;&gt;"",INDEX(Responses!$Y$2:$Y$1001,$S289)&lt;=2),", Discharge instructions",""),3,500))</f>
        <v/>
      </c>
      <c r="G289" s="24" t="str">
        <f aca="false">IF($S289="","",INDEX(Responses!$L$2:$L$1001,$S289)&amp;"")</f>
        <v/>
      </c>
      <c r="H289" s="27"/>
      <c r="I289" s="33"/>
      <c r="J289" s="34" t="str">
        <f aca="false">IF(OR(I289="",B289=""),"",ROUND((I289-B289)*24,1))</f>
        <v/>
      </c>
      <c r="K289" s="27"/>
      <c r="L289" s="27"/>
      <c r="M289" s="27"/>
      <c r="N289" s="35"/>
      <c r="O289" s="36" t="str">
        <f aca="false">IF(OR(N289="",B289=""),"",N289-B289)</f>
        <v/>
      </c>
      <c r="P289" s="24" t="str">
        <f aca="false">IF(J289="","",IF(AND(C289="IPD",J289&lt;=24),"Yes",IF(AND(C289&lt;&gt;"IPD",J289&lt;=48),"Yes","No")))</f>
        <v/>
      </c>
      <c r="Q289" s="24" t="str">
        <f aca="false">IF(B289="","",TEXT(B289,"yyyy-mm"))</f>
        <v/>
      </c>
      <c r="R289" s="34" t="str">
        <f aca="false">IF(AND(Q289='Monthly Summary'!$C$4,J289&lt;&gt;""),J289,"")</f>
        <v/>
      </c>
      <c r="S289" s="24" t="str">
        <f aca="false">IF(A289="","",IFERROR(MATCH(A289,Responses!$A$2:$A$1001,0),""))</f>
        <v/>
      </c>
    </row>
    <row r="290" customFormat="false" ht="15" hidden="false" customHeight="false" outlineLevel="0" collapsed="false">
      <c r="A290" s="27"/>
      <c r="B290" s="32" t="str">
        <f aca="false">IF($S290="","",INDEX(Responses!$B$2:$B$1001,$S290))</f>
        <v/>
      </c>
      <c r="C290" s="24" t="str">
        <f aca="false">IF($S290="","",INDEX(Responses!$E$2:$E$1001,$S290)&amp;"")</f>
        <v/>
      </c>
      <c r="D290" s="24" t="str">
        <f aca="false">IF($S290="","",INDEX(Responses!$G$2:$G$1001,$S290)&amp;"")</f>
        <v/>
      </c>
      <c r="E290" s="24" t="str">
        <f aca="false">IF($S290="","",INDEX(Responses!$J$2:$J$1001,$S290))</f>
        <v/>
      </c>
      <c r="F290" s="24" t="str">
        <f aca="false">IF($S290="","",MID(IF(AND(INDEX(Responses!$M$2:$M$1001,$S290)&lt;&gt;"",INDEX(Responses!$M$2:$M$1001,$S290)&lt;=2),", Booking/Admission","")&amp;IF(AND(INDEX(Responses!$N$2:$N$1001,$S290)&lt;&gt;"",INDEX(Responses!$N$2:$N$1001,$S290)&lt;=2),", Waiting time","")&amp;IF(AND(INDEX(Responses!$O$2:$O$1001,$S290)&lt;&gt;"",INDEX(Responses!$O$2:$O$1001,$S290)&lt;=2),", Doctor communication","")&amp;IF(AND(INDEX(Responses!$P$2:$P$1001,$S290)&lt;&gt;"",INDEX(Responses!$P$2:$P$1001,$S290)&lt;=2),", Time to ask questions","")&amp;IF(AND(INDEX(Responses!$Q$2:$Q$1001,$S290)&lt;&gt;"",INDEX(Responses!$Q$2:$Q$1001,$S290)&lt;=2),", Front desk and billing staff","")&amp;IF(AND(INDEX(Responses!$R$2:$R$1001,$S290)&lt;&gt;"",INDEX(Responses!$R$2:$R$1001,$S290)&lt;=2),", Billing clarity","")&amp;IF(AND(INDEX(Responses!$S$2:$S$1001,$S290)&lt;&gt;"",INDEX(Responses!$S$2:$S$1001,$S290)&lt;=2),", Cleanliness","")&amp;IF(AND(INDEX(Responses!$T$2:$T$1001,$S290)&lt;&gt;"",INDEX(Responses!$T$2:$T$1001,$S290)&lt;=2),", Nursing responsiveness","")&amp;IF(AND(INDEX(Responses!$U$2:$U$1001,$S290)&lt;&gt;"",INDEX(Responses!$U$2:$U$1001,$S290)&lt;=2),", Nursing courtesy","")&amp;IF(AND(INDEX(Responses!$V$2:$V$1001,$S290)&lt;&gt;"",INDEX(Responses!$V$2:$V$1001,$S290)&lt;=2),", Food","")&amp;IF(AND(INDEX(Responses!$W$2:$W$1001,$S290)&lt;&gt;"",INDEX(Responses!$W$2:$W$1001,$S290)&lt;=2),", Insurance/TPA","")&amp;IF(AND(INDEX(Responses!$X$2:$X$1001,$S290)&lt;&gt;"",INDEX(Responses!$X$2:$X$1001,$S290)&lt;=2),", Discharge process","")&amp;IF(AND(INDEX(Responses!$Y$2:$Y$1001,$S290)&lt;&gt;"",INDEX(Responses!$Y$2:$Y$1001,$S290)&lt;=2),", Discharge instructions",""),3,500))</f>
        <v/>
      </c>
      <c r="G290" s="24" t="str">
        <f aca="false">IF($S290="","",INDEX(Responses!$L$2:$L$1001,$S290)&amp;"")</f>
        <v/>
      </c>
      <c r="H290" s="27"/>
      <c r="I290" s="33"/>
      <c r="J290" s="34" t="str">
        <f aca="false">IF(OR(I290="",B290=""),"",ROUND((I290-B290)*24,1))</f>
        <v/>
      </c>
      <c r="K290" s="27"/>
      <c r="L290" s="27"/>
      <c r="M290" s="27"/>
      <c r="N290" s="35"/>
      <c r="O290" s="36" t="str">
        <f aca="false">IF(OR(N290="",B290=""),"",N290-B290)</f>
        <v/>
      </c>
      <c r="P290" s="24" t="str">
        <f aca="false">IF(J290="","",IF(AND(C290="IPD",J290&lt;=24),"Yes",IF(AND(C290&lt;&gt;"IPD",J290&lt;=48),"Yes","No")))</f>
        <v/>
      </c>
      <c r="Q290" s="24" t="str">
        <f aca="false">IF(B290="","",TEXT(B290,"yyyy-mm"))</f>
        <v/>
      </c>
      <c r="R290" s="34" t="str">
        <f aca="false">IF(AND(Q290='Monthly Summary'!$C$4,J290&lt;&gt;""),J290,"")</f>
        <v/>
      </c>
      <c r="S290" s="24" t="str">
        <f aca="false">IF(A290="","",IFERROR(MATCH(A290,Responses!$A$2:$A$1001,0),""))</f>
        <v/>
      </c>
    </row>
    <row r="291" customFormat="false" ht="15" hidden="false" customHeight="false" outlineLevel="0" collapsed="false">
      <c r="A291" s="27"/>
      <c r="B291" s="32" t="str">
        <f aca="false">IF($S291="","",INDEX(Responses!$B$2:$B$1001,$S291))</f>
        <v/>
      </c>
      <c r="C291" s="24" t="str">
        <f aca="false">IF($S291="","",INDEX(Responses!$E$2:$E$1001,$S291)&amp;"")</f>
        <v/>
      </c>
      <c r="D291" s="24" t="str">
        <f aca="false">IF($S291="","",INDEX(Responses!$G$2:$G$1001,$S291)&amp;"")</f>
        <v/>
      </c>
      <c r="E291" s="24" t="str">
        <f aca="false">IF($S291="","",INDEX(Responses!$J$2:$J$1001,$S291))</f>
        <v/>
      </c>
      <c r="F291" s="24" t="str">
        <f aca="false">IF($S291="","",MID(IF(AND(INDEX(Responses!$M$2:$M$1001,$S291)&lt;&gt;"",INDEX(Responses!$M$2:$M$1001,$S291)&lt;=2),", Booking/Admission","")&amp;IF(AND(INDEX(Responses!$N$2:$N$1001,$S291)&lt;&gt;"",INDEX(Responses!$N$2:$N$1001,$S291)&lt;=2),", Waiting time","")&amp;IF(AND(INDEX(Responses!$O$2:$O$1001,$S291)&lt;&gt;"",INDEX(Responses!$O$2:$O$1001,$S291)&lt;=2),", Doctor communication","")&amp;IF(AND(INDEX(Responses!$P$2:$P$1001,$S291)&lt;&gt;"",INDEX(Responses!$P$2:$P$1001,$S291)&lt;=2),", Time to ask questions","")&amp;IF(AND(INDEX(Responses!$Q$2:$Q$1001,$S291)&lt;&gt;"",INDEX(Responses!$Q$2:$Q$1001,$S291)&lt;=2),", Front desk and billing staff","")&amp;IF(AND(INDEX(Responses!$R$2:$R$1001,$S291)&lt;&gt;"",INDEX(Responses!$R$2:$R$1001,$S291)&lt;=2),", Billing clarity","")&amp;IF(AND(INDEX(Responses!$S$2:$S$1001,$S291)&lt;&gt;"",INDEX(Responses!$S$2:$S$1001,$S291)&lt;=2),", Cleanliness","")&amp;IF(AND(INDEX(Responses!$T$2:$T$1001,$S291)&lt;&gt;"",INDEX(Responses!$T$2:$T$1001,$S291)&lt;=2),", Nursing responsiveness","")&amp;IF(AND(INDEX(Responses!$U$2:$U$1001,$S291)&lt;&gt;"",INDEX(Responses!$U$2:$U$1001,$S291)&lt;=2),", Nursing courtesy","")&amp;IF(AND(INDEX(Responses!$V$2:$V$1001,$S291)&lt;&gt;"",INDEX(Responses!$V$2:$V$1001,$S291)&lt;=2),", Food","")&amp;IF(AND(INDEX(Responses!$W$2:$W$1001,$S291)&lt;&gt;"",INDEX(Responses!$W$2:$W$1001,$S291)&lt;=2),", Insurance/TPA","")&amp;IF(AND(INDEX(Responses!$X$2:$X$1001,$S291)&lt;&gt;"",INDEX(Responses!$X$2:$X$1001,$S291)&lt;=2),", Discharge process","")&amp;IF(AND(INDEX(Responses!$Y$2:$Y$1001,$S291)&lt;&gt;"",INDEX(Responses!$Y$2:$Y$1001,$S291)&lt;=2),", Discharge instructions",""),3,500))</f>
        <v/>
      </c>
      <c r="G291" s="24" t="str">
        <f aca="false">IF($S291="","",INDEX(Responses!$L$2:$L$1001,$S291)&amp;"")</f>
        <v/>
      </c>
      <c r="H291" s="27"/>
      <c r="I291" s="33"/>
      <c r="J291" s="34" t="str">
        <f aca="false">IF(OR(I291="",B291=""),"",ROUND((I291-B291)*24,1))</f>
        <v/>
      </c>
      <c r="K291" s="27"/>
      <c r="L291" s="27"/>
      <c r="M291" s="27"/>
      <c r="N291" s="35"/>
      <c r="O291" s="36" t="str">
        <f aca="false">IF(OR(N291="",B291=""),"",N291-B291)</f>
        <v/>
      </c>
      <c r="P291" s="24" t="str">
        <f aca="false">IF(J291="","",IF(AND(C291="IPD",J291&lt;=24),"Yes",IF(AND(C291&lt;&gt;"IPD",J291&lt;=48),"Yes","No")))</f>
        <v/>
      </c>
      <c r="Q291" s="24" t="str">
        <f aca="false">IF(B291="","",TEXT(B291,"yyyy-mm"))</f>
        <v/>
      </c>
      <c r="R291" s="34" t="str">
        <f aca="false">IF(AND(Q291='Monthly Summary'!$C$4,J291&lt;&gt;""),J291,"")</f>
        <v/>
      </c>
      <c r="S291" s="24" t="str">
        <f aca="false">IF(A291="","",IFERROR(MATCH(A291,Responses!$A$2:$A$1001,0),""))</f>
        <v/>
      </c>
    </row>
    <row r="292" customFormat="false" ht="15" hidden="false" customHeight="false" outlineLevel="0" collapsed="false">
      <c r="A292" s="27"/>
      <c r="B292" s="32" t="str">
        <f aca="false">IF($S292="","",INDEX(Responses!$B$2:$B$1001,$S292))</f>
        <v/>
      </c>
      <c r="C292" s="24" t="str">
        <f aca="false">IF($S292="","",INDEX(Responses!$E$2:$E$1001,$S292)&amp;"")</f>
        <v/>
      </c>
      <c r="D292" s="24" t="str">
        <f aca="false">IF($S292="","",INDEX(Responses!$G$2:$G$1001,$S292)&amp;"")</f>
        <v/>
      </c>
      <c r="E292" s="24" t="str">
        <f aca="false">IF($S292="","",INDEX(Responses!$J$2:$J$1001,$S292))</f>
        <v/>
      </c>
      <c r="F292" s="24" t="str">
        <f aca="false">IF($S292="","",MID(IF(AND(INDEX(Responses!$M$2:$M$1001,$S292)&lt;&gt;"",INDEX(Responses!$M$2:$M$1001,$S292)&lt;=2),", Booking/Admission","")&amp;IF(AND(INDEX(Responses!$N$2:$N$1001,$S292)&lt;&gt;"",INDEX(Responses!$N$2:$N$1001,$S292)&lt;=2),", Waiting time","")&amp;IF(AND(INDEX(Responses!$O$2:$O$1001,$S292)&lt;&gt;"",INDEX(Responses!$O$2:$O$1001,$S292)&lt;=2),", Doctor communication","")&amp;IF(AND(INDEX(Responses!$P$2:$P$1001,$S292)&lt;&gt;"",INDEX(Responses!$P$2:$P$1001,$S292)&lt;=2),", Time to ask questions","")&amp;IF(AND(INDEX(Responses!$Q$2:$Q$1001,$S292)&lt;&gt;"",INDEX(Responses!$Q$2:$Q$1001,$S292)&lt;=2),", Front desk and billing staff","")&amp;IF(AND(INDEX(Responses!$R$2:$R$1001,$S292)&lt;&gt;"",INDEX(Responses!$R$2:$R$1001,$S292)&lt;=2),", Billing clarity","")&amp;IF(AND(INDEX(Responses!$S$2:$S$1001,$S292)&lt;&gt;"",INDEX(Responses!$S$2:$S$1001,$S292)&lt;=2),", Cleanliness","")&amp;IF(AND(INDEX(Responses!$T$2:$T$1001,$S292)&lt;&gt;"",INDEX(Responses!$T$2:$T$1001,$S292)&lt;=2),", Nursing responsiveness","")&amp;IF(AND(INDEX(Responses!$U$2:$U$1001,$S292)&lt;&gt;"",INDEX(Responses!$U$2:$U$1001,$S292)&lt;=2),", Nursing courtesy","")&amp;IF(AND(INDEX(Responses!$V$2:$V$1001,$S292)&lt;&gt;"",INDEX(Responses!$V$2:$V$1001,$S292)&lt;=2),", Food","")&amp;IF(AND(INDEX(Responses!$W$2:$W$1001,$S292)&lt;&gt;"",INDEX(Responses!$W$2:$W$1001,$S292)&lt;=2),", Insurance/TPA","")&amp;IF(AND(INDEX(Responses!$X$2:$X$1001,$S292)&lt;&gt;"",INDEX(Responses!$X$2:$X$1001,$S292)&lt;=2),", Discharge process","")&amp;IF(AND(INDEX(Responses!$Y$2:$Y$1001,$S292)&lt;&gt;"",INDEX(Responses!$Y$2:$Y$1001,$S292)&lt;=2),", Discharge instructions",""),3,500))</f>
        <v/>
      </c>
      <c r="G292" s="24" t="str">
        <f aca="false">IF($S292="","",INDEX(Responses!$L$2:$L$1001,$S292)&amp;"")</f>
        <v/>
      </c>
      <c r="H292" s="27"/>
      <c r="I292" s="33"/>
      <c r="J292" s="34" t="str">
        <f aca="false">IF(OR(I292="",B292=""),"",ROUND((I292-B292)*24,1))</f>
        <v/>
      </c>
      <c r="K292" s="27"/>
      <c r="L292" s="27"/>
      <c r="M292" s="27"/>
      <c r="N292" s="35"/>
      <c r="O292" s="36" t="str">
        <f aca="false">IF(OR(N292="",B292=""),"",N292-B292)</f>
        <v/>
      </c>
      <c r="P292" s="24" t="str">
        <f aca="false">IF(J292="","",IF(AND(C292="IPD",J292&lt;=24),"Yes",IF(AND(C292&lt;&gt;"IPD",J292&lt;=48),"Yes","No")))</f>
        <v/>
      </c>
      <c r="Q292" s="24" t="str">
        <f aca="false">IF(B292="","",TEXT(B292,"yyyy-mm"))</f>
        <v/>
      </c>
      <c r="R292" s="34" t="str">
        <f aca="false">IF(AND(Q292='Monthly Summary'!$C$4,J292&lt;&gt;""),J292,"")</f>
        <v/>
      </c>
      <c r="S292" s="24" t="str">
        <f aca="false">IF(A292="","",IFERROR(MATCH(A292,Responses!$A$2:$A$1001,0),""))</f>
        <v/>
      </c>
    </row>
    <row r="293" customFormat="false" ht="15" hidden="false" customHeight="false" outlineLevel="0" collapsed="false">
      <c r="A293" s="27"/>
      <c r="B293" s="32" t="str">
        <f aca="false">IF($S293="","",INDEX(Responses!$B$2:$B$1001,$S293))</f>
        <v/>
      </c>
      <c r="C293" s="24" t="str">
        <f aca="false">IF($S293="","",INDEX(Responses!$E$2:$E$1001,$S293)&amp;"")</f>
        <v/>
      </c>
      <c r="D293" s="24" t="str">
        <f aca="false">IF($S293="","",INDEX(Responses!$G$2:$G$1001,$S293)&amp;"")</f>
        <v/>
      </c>
      <c r="E293" s="24" t="str">
        <f aca="false">IF($S293="","",INDEX(Responses!$J$2:$J$1001,$S293))</f>
        <v/>
      </c>
      <c r="F293" s="24" t="str">
        <f aca="false">IF($S293="","",MID(IF(AND(INDEX(Responses!$M$2:$M$1001,$S293)&lt;&gt;"",INDEX(Responses!$M$2:$M$1001,$S293)&lt;=2),", Booking/Admission","")&amp;IF(AND(INDEX(Responses!$N$2:$N$1001,$S293)&lt;&gt;"",INDEX(Responses!$N$2:$N$1001,$S293)&lt;=2),", Waiting time","")&amp;IF(AND(INDEX(Responses!$O$2:$O$1001,$S293)&lt;&gt;"",INDEX(Responses!$O$2:$O$1001,$S293)&lt;=2),", Doctor communication","")&amp;IF(AND(INDEX(Responses!$P$2:$P$1001,$S293)&lt;&gt;"",INDEX(Responses!$P$2:$P$1001,$S293)&lt;=2),", Time to ask questions","")&amp;IF(AND(INDEX(Responses!$Q$2:$Q$1001,$S293)&lt;&gt;"",INDEX(Responses!$Q$2:$Q$1001,$S293)&lt;=2),", Front desk and billing staff","")&amp;IF(AND(INDEX(Responses!$R$2:$R$1001,$S293)&lt;&gt;"",INDEX(Responses!$R$2:$R$1001,$S293)&lt;=2),", Billing clarity","")&amp;IF(AND(INDEX(Responses!$S$2:$S$1001,$S293)&lt;&gt;"",INDEX(Responses!$S$2:$S$1001,$S293)&lt;=2),", Cleanliness","")&amp;IF(AND(INDEX(Responses!$T$2:$T$1001,$S293)&lt;&gt;"",INDEX(Responses!$T$2:$T$1001,$S293)&lt;=2),", Nursing responsiveness","")&amp;IF(AND(INDEX(Responses!$U$2:$U$1001,$S293)&lt;&gt;"",INDEX(Responses!$U$2:$U$1001,$S293)&lt;=2),", Nursing courtesy","")&amp;IF(AND(INDEX(Responses!$V$2:$V$1001,$S293)&lt;&gt;"",INDEX(Responses!$V$2:$V$1001,$S293)&lt;=2),", Food","")&amp;IF(AND(INDEX(Responses!$W$2:$W$1001,$S293)&lt;&gt;"",INDEX(Responses!$W$2:$W$1001,$S293)&lt;=2),", Insurance/TPA","")&amp;IF(AND(INDEX(Responses!$X$2:$X$1001,$S293)&lt;&gt;"",INDEX(Responses!$X$2:$X$1001,$S293)&lt;=2),", Discharge process","")&amp;IF(AND(INDEX(Responses!$Y$2:$Y$1001,$S293)&lt;&gt;"",INDEX(Responses!$Y$2:$Y$1001,$S293)&lt;=2),", Discharge instructions",""),3,500))</f>
        <v/>
      </c>
      <c r="G293" s="24" t="str">
        <f aca="false">IF($S293="","",INDEX(Responses!$L$2:$L$1001,$S293)&amp;"")</f>
        <v/>
      </c>
      <c r="H293" s="27"/>
      <c r="I293" s="33"/>
      <c r="J293" s="34" t="str">
        <f aca="false">IF(OR(I293="",B293=""),"",ROUND((I293-B293)*24,1))</f>
        <v/>
      </c>
      <c r="K293" s="27"/>
      <c r="L293" s="27"/>
      <c r="M293" s="27"/>
      <c r="N293" s="35"/>
      <c r="O293" s="36" t="str">
        <f aca="false">IF(OR(N293="",B293=""),"",N293-B293)</f>
        <v/>
      </c>
      <c r="P293" s="24" t="str">
        <f aca="false">IF(J293="","",IF(AND(C293="IPD",J293&lt;=24),"Yes",IF(AND(C293&lt;&gt;"IPD",J293&lt;=48),"Yes","No")))</f>
        <v/>
      </c>
      <c r="Q293" s="24" t="str">
        <f aca="false">IF(B293="","",TEXT(B293,"yyyy-mm"))</f>
        <v/>
      </c>
      <c r="R293" s="34" t="str">
        <f aca="false">IF(AND(Q293='Monthly Summary'!$C$4,J293&lt;&gt;""),J293,"")</f>
        <v/>
      </c>
      <c r="S293" s="24" t="str">
        <f aca="false">IF(A293="","",IFERROR(MATCH(A293,Responses!$A$2:$A$1001,0),""))</f>
        <v/>
      </c>
    </row>
    <row r="294" customFormat="false" ht="15" hidden="false" customHeight="false" outlineLevel="0" collapsed="false">
      <c r="A294" s="27"/>
      <c r="B294" s="32" t="str">
        <f aca="false">IF($S294="","",INDEX(Responses!$B$2:$B$1001,$S294))</f>
        <v/>
      </c>
      <c r="C294" s="24" t="str">
        <f aca="false">IF($S294="","",INDEX(Responses!$E$2:$E$1001,$S294)&amp;"")</f>
        <v/>
      </c>
      <c r="D294" s="24" t="str">
        <f aca="false">IF($S294="","",INDEX(Responses!$G$2:$G$1001,$S294)&amp;"")</f>
        <v/>
      </c>
      <c r="E294" s="24" t="str">
        <f aca="false">IF($S294="","",INDEX(Responses!$J$2:$J$1001,$S294))</f>
        <v/>
      </c>
      <c r="F294" s="24" t="str">
        <f aca="false">IF($S294="","",MID(IF(AND(INDEX(Responses!$M$2:$M$1001,$S294)&lt;&gt;"",INDEX(Responses!$M$2:$M$1001,$S294)&lt;=2),", Booking/Admission","")&amp;IF(AND(INDEX(Responses!$N$2:$N$1001,$S294)&lt;&gt;"",INDEX(Responses!$N$2:$N$1001,$S294)&lt;=2),", Waiting time","")&amp;IF(AND(INDEX(Responses!$O$2:$O$1001,$S294)&lt;&gt;"",INDEX(Responses!$O$2:$O$1001,$S294)&lt;=2),", Doctor communication","")&amp;IF(AND(INDEX(Responses!$P$2:$P$1001,$S294)&lt;&gt;"",INDEX(Responses!$P$2:$P$1001,$S294)&lt;=2),", Time to ask questions","")&amp;IF(AND(INDEX(Responses!$Q$2:$Q$1001,$S294)&lt;&gt;"",INDEX(Responses!$Q$2:$Q$1001,$S294)&lt;=2),", Front desk and billing staff","")&amp;IF(AND(INDEX(Responses!$R$2:$R$1001,$S294)&lt;&gt;"",INDEX(Responses!$R$2:$R$1001,$S294)&lt;=2),", Billing clarity","")&amp;IF(AND(INDEX(Responses!$S$2:$S$1001,$S294)&lt;&gt;"",INDEX(Responses!$S$2:$S$1001,$S294)&lt;=2),", Cleanliness","")&amp;IF(AND(INDEX(Responses!$T$2:$T$1001,$S294)&lt;&gt;"",INDEX(Responses!$T$2:$T$1001,$S294)&lt;=2),", Nursing responsiveness","")&amp;IF(AND(INDEX(Responses!$U$2:$U$1001,$S294)&lt;&gt;"",INDEX(Responses!$U$2:$U$1001,$S294)&lt;=2),", Nursing courtesy","")&amp;IF(AND(INDEX(Responses!$V$2:$V$1001,$S294)&lt;&gt;"",INDEX(Responses!$V$2:$V$1001,$S294)&lt;=2),", Food","")&amp;IF(AND(INDEX(Responses!$W$2:$W$1001,$S294)&lt;&gt;"",INDEX(Responses!$W$2:$W$1001,$S294)&lt;=2),", Insurance/TPA","")&amp;IF(AND(INDEX(Responses!$X$2:$X$1001,$S294)&lt;&gt;"",INDEX(Responses!$X$2:$X$1001,$S294)&lt;=2),", Discharge process","")&amp;IF(AND(INDEX(Responses!$Y$2:$Y$1001,$S294)&lt;&gt;"",INDEX(Responses!$Y$2:$Y$1001,$S294)&lt;=2),", Discharge instructions",""),3,500))</f>
        <v/>
      </c>
      <c r="G294" s="24" t="str">
        <f aca="false">IF($S294="","",INDEX(Responses!$L$2:$L$1001,$S294)&amp;"")</f>
        <v/>
      </c>
      <c r="H294" s="27"/>
      <c r="I294" s="33"/>
      <c r="J294" s="34" t="str">
        <f aca="false">IF(OR(I294="",B294=""),"",ROUND((I294-B294)*24,1))</f>
        <v/>
      </c>
      <c r="K294" s="27"/>
      <c r="L294" s="27"/>
      <c r="M294" s="27"/>
      <c r="N294" s="35"/>
      <c r="O294" s="36" t="str">
        <f aca="false">IF(OR(N294="",B294=""),"",N294-B294)</f>
        <v/>
      </c>
      <c r="P294" s="24" t="str">
        <f aca="false">IF(J294="","",IF(AND(C294="IPD",J294&lt;=24),"Yes",IF(AND(C294&lt;&gt;"IPD",J294&lt;=48),"Yes","No")))</f>
        <v/>
      </c>
      <c r="Q294" s="24" t="str">
        <f aca="false">IF(B294="","",TEXT(B294,"yyyy-mm"))</f>
        <v/>
      </c>
      <c r="R294" s="34" t="str">
        <f aca="false">IF(AND(Q294='Monthly Summary'!$C$4,J294&lt;&gt;""),J294,"")</f>
        <v/>
      </c>
      <c r="S294" s="24" t="str">
        <f aca="false">IF(A294="","",IFERROR(MATCH(A294,Responses!$A$2:$A$1001,0),""))</f>
        <v/>
      </c>
    </row>
    <row r="295" customFormat="false" ht="15" hidden="false" customHeight="false" outlineLevel="0" collapsed="false">
      <c r="A295" s="27"/>
      <c r="B295" s="32" t="str">
        <f aca="false">IF($S295="","",INDEX(Responses!$B$2:$B$1001,$S295))</f>
        <v/>
      </c>
      <c r="C295" s="24" t="str">
        <f aca="false">IF($S295="","",INDEX(Responses!$E$2:$E$1001,$S295)&amp;"")</f>
        <v/>
      </c>
      <c r="D295" s="24" t="str">
        <f aca="false">IF($S295="","",INDEX(Responses!$G$2:$G$1001,$S295)&amp;"")</f>
        <v/>
      </c>
      <c r="E295" s="24" t="str">
        <f aca="false">IF($S295="","",INDEX(Responses!$J$2:$J$1001,$S295))</f>
        <v/>
      </c>
      <c r="F295" s="24" t="str">
        <f aca="false">IF($S295="","",MID(IF(AND(INDEX(Responses!$M$2:$M$1001,$S295)&lt;&gt;"",INDEX(Responses!$M$2:$M$1001,$S295)&lt;=2),", Booking/Admission","")&amp;IF(AND(INDEX(Responses!$N$2:$N$1001,$S295)&lt;&gt;"",INDEX(Responses!$N$2:$N$1001,$S295)&lt;=2),", Waiting time","")&amp;IF(AND(INDEX(Responses!$O$2:$O$1001,$S295)&lt;&gt;"",INDEX(Responses!$O$2:$O$1001,$S295)&lt;=2),", Doctor communication","")&amp;IF(AND(INDEX(Responses!$P$2:$P$1001,$S295)&lt;&gt;"",INDEX(Responses!$P$2:$P$1001,$S295)&lt;=2),", Time to ask questions","")&amp;IF(AND(INDEX(Responses!$Q$2:$Q$1001,$S295)&lt;&gt;"",INDEX(Responses!$Q$2:$Q$1001,$S295)&lt;=2),", Front desk and billing staff","")&amp;IF(AND(INDEX(Responses!$R$2:$R$1001,$S295)&lt;&gt;"",INDEX(Responses!$R$2:$R$1001,$S295)&lt;=2),", Billing clarity","")&amp;IF(AND(INDEX(Responses!$S$2:$S$1001,$S295)&lt;&gt;"",INDEX(Responses!$S$2:$S$1001,$S295)&lt;=2),", Cleanliness","")&amp;IF(AND(INDEX(Responses!$T$2:$T$1001,$S295)&lt;&gt;"",INDEX(Responses!$T$2:$T$1001,$S295)&lt;=2),", Nursing responsiveness","")&amp;IF(AND(INDEX(Responses!$U$2:$U$1001,$S295)&lt;&gt;"",INDEX(Responses!$U$2:$U$1001,$S295)&lt;=2),", Nursing courtesy","")&amp;IF(AND(INDEX(Responses!$V$2:$V$1001,$S295)&lt;&gt;"",INDEX(Responses!$V$2:$V$1001,$S295)&lt;=2),", Food","")&amp;IF(AND(INDEX(Responses!$W$2:$W$1001,$S295)&lt;&gt;"",INDEX(Responses!$W$2:$W$1001,$S295)&lt;=2),", Insurance/TPA","")&amp;IF(AND(INDEX(Responses!$X$2:$X$1001,$S295)&lt;&gt;"",INDEX(Responses!$X$2:$X$1001,$S295)&lt;=2),", Discharge process","")&amp;IF(AND(INDEX(Responses!$Y$2:$Y$1001,$S295)&lt;&gt;"",INDEX(Responses!$Y$2:$Y$1001,$S295)&lt;=2),", Discharge instructions",""),3,500))</f>
        <v/>
      </c>
      <c r="G295" s="24" t="str">
        <f aca="false">IF($S295="","",INDEX(Responses!$L$2:$L$1001,$S295)&amp;"")</f>
        <v/>
      </c>
      <c r="H295" s="27"/>
      <c r="I295" s="33"/>
      <c r="J295" s="34" t="str">
        <f aca="false">IF(OR(I295="",B295=""),"",ROUND((I295-B295)*24,1))</f>
        <v/>
      </c>
      <c r="K295" s="27"/>
      <c r="L295" s="27"/>
      <c r="M295" s="27"/>
      <c r="N295" s="35"/>
      <c r="O295" s="36" t="str">
        <f aca="false">IF(OR(N295="",B295=""),"",N295-B295)</f>
        <v/>
      </c>
      <c r="P295" s="24" t="str">
        <f aca="false">IF(J295="","",IF(AND(C295="IPD",J295&lt;=24),"Yes",IF(AND(C295&lt;&gt;"IPD",J295&lt;=48),"Yes","No")))</f>
        <v/>
      </c>
      <c r="Q295" s="24" t="str">
        <f aca="false">IF(B295="","",TEXT(B295,"yyyy-mm"))</f>
        <v/>
      </c>
      <c r="R295" s="34" t="str">
        <f aca="false">IF(AND(Q295='Monthly Summary'!$C$4,J295&lt;&gt;""),J295,"")</f>
        <v/>
      </c>
      <c r="S295" s="24" t="str">
        <f aca="false">IF(A295="","",IFERROR(MATCH(A295,Responses!$A$2:$A$1001,0),""))</f>
        <v/>
      </c>
    </row>
    <row r="296" customFormat="false" ht="15" hidden="false" customHeight="false" outlineLevel="0" collapsed="false">
      <c r="A296" s="27"/>
      <c r="B296" s="32" t="str">
        <f aca="false">IF($S296="","",INDEX(Responses!$B$2:$B$1001,$S296))</f>
        <v/>
      </c>
      <c r="C296" s="24" t="str">
        <f aca="false">IF($S296="","",INDEX(Responses!$E$2:$E$1001,$S296)&amp;"")</f>
        <v/>
      </c>
      <c r="D296" s="24" t="str">
        <f aca="false">IF($S296="","",INDEX(Responses!$G$2:$G$1001,$S296)&amp;"")</f>
        <v/>
      </c>
      <c r="E296" s="24" t="str">
        <f aca="false">IF($S296="","",INDEX(Responses!$J$2:$J$1001,$S296))</f>
        <v/>
      </c>
      <c r="F296" s="24" t="str">
        <f aca="false">IF($S296="","",MID(IF(AND(INDEX(Responses!$M$2:$M$1001,$S296)&lt;&gt;"",INDEX(Responses!$M$2:$M$1001,$S296)&lt;=2),", Booking/Admission","")&amp;IF(AND(INDEX(Responses!$N$2:$N$1001,$S296)&lt;&gt;"",INDEX(Responses!$N$2:$N$1001,$S296)&lt;=2),", Waiting time","")&amp;IF(AND(INDEX(Responses!$O$2:$O$1001,$S296)&lt;&gt;"",INDEX(Responses!$O$2:$O$1001,$S296)&lt;=2),", Doctor communication","")&amp;IF(AND(INDEX(Responses!$P$2:$P$1001,$S296)&lt;&gt;"",INDEX(Responses!$P$2:$P$1001,$S296)&lt;=2),", Time to ask questions","")&amp;IF(AND(INDEX(Responses!$Q$2:$Q$1001,$S296)&lt;&gt;"",INDEX(Responses!$Q$2:$Q$1001,$S296)&lt;=2),", Front desk and billing staff","")&amp;IF(AND(INDEX(Responses!$R$2:$R$1001,$S296)&lt;&gt;"",INDEX(Responses!$R$2:$R$1001,$S296)&lt;=2),", Billing clarity","")&amp;IF(AND(INDEX(Responses!$S$2:$S$1001,$S296)&lt;&gt;"",INDEX(Responses!$S$2:$S$1001,$S296)&lt;=2),", Cleanliness","")&amp;IF(AND(INDEX(Responses!$T$2:$T$1001,$S296)&lt;&gt;"",INDEX(Responses!$T$2:$T$1001,$S296)&lt;=2),", Nursing responsiveness","")&amp;IF(AND(INDEX(Responses!$U$2:$U$1001,$S296)&lt;&gt;"",INDEX(Responses!$U$2:$U$1001,$S296)&lt;=2),", Nursing courtesy","")&amp;IF(AND(INDEX(Responses!$V$2:$V$1001,$S296)&lt;&gt;"",INDEX(Responses!$V$2:$V$1001,$S296)&lt;=2),", Food","")&amp;IF(AND(INDEX(Responses!$W$2:$W$1001,$S296)&lt;&gt;"",INDEX(Responses!$W$2:$W$1001,$S296)&lt;=2),", Insurance/TPA","")&amp;IF(AND(INDEX(Responses!$X$2:$X$1001,$S296)&lt;&gt;"",INDEX(Responses!$X$2:$X$1001,$S296)&lt;=2),", Discharge process","")&amp;IF(AND(INDEX(Responses!$Y$2:$Y$1001,$S296)&lt;&gt;"",INDEX(Responses!$Y$2:$Y$1001,$S296)&lt;=2),", Discharge instructions",""),3,500))</f>
        <v/>
      </c>
      <c r="G296" s="24" t="str">
        <f aca="false">IF($S296="","",INDEX(Responses!$L$2:$L$1001,$S296)&amp;"")</f>
        <v/>
      </c>
      <c r="H296" s="27"/>
      <c r="I296" s="33"/>
      <c r="J296" s="34" t="str">
        <f aca="false">IF(OR(I296="",B296=""),"",ROUND((I296-B296)*24,1))</f>
        <v/>
      </c>
      <c r="K296" s="27"/>
      <c r="L296" s="27"/>
      <c r="M296" s="27"/>
      <c r="N296" s="35"/>
      <c r="O296" s="36" t="str">
        <f aca="false">IF(OR(N296="",B296=""),"",N296-B296)</f>
        <v/>
      </c>
      <c r="P296" s="24" t="str">
        <f aca="false">IF(J296="","",IF(AND(C296="IPD",J296&lt;=24),"Yes",IF(AND(C296&lt;&gt;"IPD",J296&lt;=48),"Yes","No")))</f>
        <v/>
      </c>
      <c r="Q296" s="24" t="str">
        <f aca="false">IF(B296="","",TEXT(B296,"yyyy-mm"))</f>
        <v/>
      </c>
      <c r="R296" s="34" t="str">
        <f aca="false">IF(AND(Q296='Monthly Summary'!$C$4,J296&lt;&gt;""),J296,"")</f>
        <v/>
      </c>
      <c r="S296" s="24" t="str">
        <f aca="false">IF(A296="","",IFERROR(MATCH(A296,Responses!$A$2:$A$1001,0),""))</f>
        <v/>
      </c>
    </row>
    <row r="297" customFormat="false" ht="15" hidden="false" customHeight="false" outlineLevel="0" collapsed="false">
      <c r="A297" s="27"/>
      <c r="B297" s="32" t="str">
        <f aca="false">IF($S297="","",INDEX(Responses!$B$2:$B$1001,$S297))</f>
        <v/>
      </c>
      <c r="C297" s="24" t="str">
        <f aca="false">IF($S297="","",INDEX(Responses!$E$2:$E$1001,$S297)&amp;"")</f>
        <v/>
      </c>
      <c r="D297" s="24" t="str">
        <f aca="false">IF($S297="","",INDEX(Responses!$G$2:$G$1001,$S297)&amp;"")</f>
        <v/>
      </c>
      <c r="E297" s="24" t="str">
        <f aca="false">IF($S297="","",INDEX(Responses!$J$2:$J$1001,$S297))</f>
        <v/>
      </c>
      <c r="F297" s="24" t="str">
        <f aca="false">IF($S297="","",MID(IF(AND(INDEX(Responses!$M$2:$M$1001,$S297)&lt;&gt;"",INDEX(Responses!$M$2:$M$1001,$S297)&lt;=2),", Booking/Admission","")&amp;IF(AND(INDEX(Responses!$N$2:$N$1001,$S297)&lt;&gt;"",INDEX(Responses!$N$2:$N$1001,$S297)&lt;=2),", Waiting time","")&amp;IF(AND(INDEX(Responses!$O$2:$O$1001,$S297)&lt;&gt;"",INDEX(Responses!$O$2:$O$1001,$S297)&lt;=2),", Doctor communication","")&amp;IF(AND(INDEX(Responses!$P$2:$P$1001,$S297)&lt;&gt;"",INDEX(Responses!$P$2:$P$1001,$S297)&lt;=2),", Time to ask questions","")&amp;IF(AND(INDEX(Responses!$Q$2:$Q$1001,$S297)&lt;&gt;"",INDEX(Responses!$Q$2:$Q$1001,$S297)&lt;=2),", Front desk and billing staff","")&amp;IF(AND(INDEX(Responses!$R$2:$R$1001,$S297)&lt;&gt;"",INDEX(Responses!$R$2:$R$1001,$S297)&lt;=2),", Billing clarity","")&amp;IF(AND(INDEX(Responses!$S$2:$S$1001,$S297)&lt;&gt;"",INDEX(Responses!$S$2:$S$1001,$S297)&lt;=2),", Cleanliness","")&amp;IF(AND(INDEX(Responses!$T$2:$T$1001,$S297)&lt;&gt;"",INDEX(Responses!$T$2:$T$1001,$S297)&lt;=2),", Nursing responsiveness","")&amp;IF(AND(INDEX(Responses!$U$2:$U$1001,$S297)&lt;&gt;"",INDEX(Responses!$U$2:$U$1001,$S297)&lt;=2),", Nursing courtesy","")&amp;IF(AND(INDEX(Responses!$V$2:$V$1001,$S297)&lt;&gt;"",INDEX(Responses!$V$2:$V$1001,$S297)&lt;=2),", Food","")&amp;IF(AND(INDEX(Responses!$W$2:$W$1001,$S297)&lt;&gt;"",INDEX(Responses!$W$2:$W$1001,$S297)&lt;=2),", Insurance/TPA","")&amp;IF(AND(INDEX(Responses!$X$2:$X$1001,$S297)&lt;&gt;"",INDEX(Responses!$X$2:$X$1001,$S297)&lt;=2),", Discharge process","")&amp;IF(AND(INDEX(Responses!$Y$2:$Y$1001,$S297)&lt;&gt;"",INDEX(Responses!$Y$2:$Y$1001,$S297)&lt;=2),", Discharge instructions",""),3,500))</f>
        <v/>
      </c>
      <c r="G297" s="24" t="str">
        <f aca="false">IF($S297="","",INDEX(Responses!$L$2:$L$1001,$S297)&amp;"")</f>
        <v/>
      </c>
      <c r="H297" s="27"/>
      <c r="I297" s="33"/>
      <c r="J297" s="34" t="str">
        <f aca="false">IF(OR(I297="",B297=""),"",ROUND((I297-B297)*24,1))</f>
        <v/>
      </c>
      <c r="K297" s="27"/>
      <c r="L297" s="27"/>
      <c r="M297" s="27"/>
      <c r="N297" s="35"/>
      <c r="O297" s="36" t="str">
        <f aca="false">IF(OR(N297="",B297=""),"",N297-B297)</f>
        <v/>
      </c>
      <c r="P297" s="24" t="str">
        <f aca="false">IF(J297="","",IF(AND(C297="IPD",J297&lt;=24),"Yes",IF(AND(C297&lt;&gt;"IPD",J297&lt;=48),"Yes","No")))</f>
        <v/>
      </c>
      <c r="Q297" s="24" t="str">
        <f aca="false">IF(B297="","",TEXT(B297,"yyyy-mm"))</f>
        <v/>
      </c>
      <c r="R297" s="34" t="str">
        <f aca="false">IF(AND(Q297='Monthly Summary'!$C$4,J297&lt;&gt;""),J297,"")</f>
        <v/>
      </c>
      <c r="S297" s="24" t="str">
        <f aca="false">IF(A297="","",IFERROR(MATCH(A297,Responses!$A$2:$A$1001,0),""))</f>
        <v/>
      </c>
    </row>
    <row r="298" customFormat="false" ht="15" hidden="false" customHeight="false" outlineLevel="0" collapsed="false">
      <c r="A298" s="27"/>
      <c r="B298" s="32" t="str">
        <f aca="false">IF($S298="","",INDEX(Responses!$B$2:$B$1001,$S298))</f>
        <v/>
      </c>
      <c r="C298" s="24" t="str">
        <f aca="false">IF($S298="","",INDEX(Responses!$E$2:$E$1001,$S298)&amp;"")</f>
        <v/>
      </c>
      <c r="D298" s="24" t="str">
        <f aca="false">IF($S298="","",INDEX(Responses!$G$2:$G$1001,$S298)&amp;"")</f>
        <v/>
      </c>
      <c r="E298" s="24" t="str">
        <f aca="false">IF($S298="","",INDEX(Responses!$J$2:$J$1001,$S298))</f>
        <v/>
      </c>
      <c r="F298" s="24" t="str">
        <f aca="false">IF($S298="","",MID(IF(AND(INDEX(Responses!$M$2:$M$1001,$S298)&lt;&gt;"",INDEX(Responses!$M$2:$M$1001,$S298)&lt;=2),", Booking/Admission","")&amp;IF(AND(INDEX(Responses!$N$2:$N$1001,$S298)&lt;&gt;"",INDEX(Responses!$N$2:$N$1001,$S298)&lt;=2),", Waiting time","")&amp;IF(AND(INDEX(Responses!$O$2:$O$1001,$S298)&lt;&gt;"",INDEX(Responses!$O$2:$O$1001,$S298)&lt;=2),", Doctor communication","")&amp;IF(AND(INDEX(Responses!$P$2:$P$1001,$S298)&lt;&gt;"",INDEX(Responses!$P$2:$P$1001,$S298)&lt;=2),", Time to ask questions","")&amp;IF(AND(INDEX(Responses!$Q$2:$Q$1001,$S298)&lt;&gt;"",INDEX(Responses!$Q$2:$Q$1001,$S298)&lt;=2),", Front desk and billing staff","")&amp;IF(AND(INDEX(Responses!$R$2:$R$1001,$S298)&lt;&gt;"",INDEX(Responses!$R$2:$R$1001,$S298)&lt;=2),", Billing clarity","")&amp;IF(AND(INDEX(Responses!$S$2:$S$1001,$S298)&lt;&gt;"",INDEX(Responses!$S$2:$S$1001,$S298)&lt;=2),", Cleanliness","")&amp;IF(AND(INDEX(Responses!$T$2:$T$1001,$S298)&lt;&gt;"",INDEX(Responses!$T$2:$T$1001,$S298)&lt;=2),", Nursing responsiveness","")&amp;IF(AND(INDEX(Responses!$U$2:$U$1001,$S298)&lt;&gt;"",INDEX(Responses!$U$2:$U$1001,$S298)&lt;=2),", Nursing courtesy","")&amp;IF(AND(INDEX(Responses!$V$2:$V$1001,$S298)&lt;&gt;"",INDEX(Responses!$V$2:$V$1001,$S298)&lt;=2),", Food","")&amp;IF(AND(INDEX(Responses!$W$2:$W$1001,$S298)&lt;&gt;"",INDEX(Responses!$W$2:$W$1001,$S298)&lt;=2),", Insurance/TPA","")&amp;IF(AND(INDEX(Responses!$X$2:$X$1001,$S298)&lt;&gt;"",INDEX(Responses!$X$2:$X$1001,$S298)&lt;=2),", Discharge process","")&amp;IF(AND(INDEX(Responses!$Y$2:$Y$1001,$S298)&lt;&gt;"",INDEX(Responses!$Y$2:$Y$1001,$S298)&lt;=2),", Discharge instructions",""),3,500))</f>
        <v/>
      </c>
      <c r="G298" s="24" t="str">
        <f aca="false">IF($S298="","",INDEX(Responses!$L$2:$L$1001,$S298)&amp;"")</f>
        <v/>
      </c>
      <c r="H298" s="27"/>
      <c r="I298" s="33"/>
      <c r="J298" s="34" t="str">
        <f aca="false">IF(OR(I298="",B298=""),"",ROUND((I298-B298)*24,1))</f>
        <v/>
      </c>
      <c r="K298" s="27"/>
      <c r="L298" s="27"/>
      <c r="M298" s="27"/>
      <c r="N298" s="35"/>
      <c r="O298" s="36" t="str">
        <f aca="false">IF(OR(N298="",B298=""),"",N298-B298)</f>
        <v/>
      </c>
      <c r="P298" s="24" t="str">
        <f aca="false">IF(J298="","",IF(AND(C298="IPD",J298&lt;=24),"Yes",IF(AND(C298&lt;&gt;"IPD",J298&lt;=48),"Yes","No")))</f>
        <v/>
      </c>
      <c r="Q298" s="24" t="str">
        <f aca="false">IF(B298="","",TEXT(B298,"yyyy-mm"))</f>
        <v/>
      </c>
      <c r="R298" s="34" t="str">
        <f aca="false">IF(AND(Q298='Monthly Summary'!$C$4,J298&lt;&gt;""),J298,"")</f>
        <v/>
      </c>
      <c r="S298" s="24" t="str">
        <f aca="false">IF(A298="","",IFERROR(MATCH(A298,Responses!$A$2:$A$1001,0),""))</f>
        <v/>
      </c>
    </row>
    <row r="299" customFormat="false" ht="15" hidden="false" customHeight="false" outlineLevel="0" collapsed="false">
      <c r="A299" s="27"/>
      <c r="B299" s="32" t="str">
        <f aca="false">IF($S299="","",INDEX(Responses!$B$2:$B$1001,$S299))</f>
        <v/>
      </c>
      <c r="C299" s="24" t="str">
        <f aca="false">IF($S299="","",INDEX(Responses!$E$2:$E$1001,$S299)&amp;"")</f>
        <v/>
      </c>
      <c r="D299" s="24" t="str">
        <f aca="false">IF($S299="","",INDEX(Responses!$G$2:$G$1001,$S299)&amp;"")</f>
        <v/>
      </c>
      <c r="E299" s="24" t="str">
        <f aca="false">IF($S299="","",INDEX(Responses!$J$2:$J$1001,$S299))</f>
        <v/>
      </c>
      <c r="F299" s="24" t="str">
        <f aca="false">IF($S299="","",MID(IF(AND(INDEX(Responses!$M$2:$M$1001,$S299)&lt;&gt;"",INDEX(Responses!$M$2:$M$1001,$S299)&lt;=2),", Booking/Admission","")&amp;IF(AND(INDEX(Responses!$N$2:$N$1001,$S299)&lt;&gt;"",INDEX(Responses!$N$2:$N$1001,$S299)&lt;=2),", Waiting time","")&amp;IF(AND(INDEX(Responses!$O$2:$O$1001,$S299)&lt;&gt;"",INDEX(Responses!$O$2:$O$1001,$S299)&lt;=2),", Doctor communication","")&amp;IF(AND(INDEX(Responses!$P$2:$P$1001,$S299)&lt;&gt;"",INDEX(Responses!$P$2:$P$1001,$S299)&lt;=2),", Time to ask questions","")&amp;IF(AND(INDEX(Responses!$Q$2:$Q$1001,$S299)&lt;&gt;"",INDEX(Responses!$Q$2:$Q$1001,$S299)&lt;=2),", Front desk and billing staff","")&amp;IF(AND(INDEX(Responses!$R$2:$R$1001,$S299)&lt;&gt;"",INDEX(Responses!$R$2:$R$1001,$S299)&lt;=2),", Billing clarity","")&amp;IF(AND(INDEX(Responses!$S$2:$S$1001,$S299)&lt;&gt;"",INDEX(Responses!$S$2:$S$1001,$S299)&lt;=2),", Cleanliness","")&amp;IF(AND(INDEX(Responses!$T$2:$T$1001,$S299)&lt;&gt;"",INDEX(Responses!$T$2:$T$1001,$S299)&lt;=2),", Nursing responsiveness","")&amp;IF(AND(INDEX(Responses!$U$2:$U$1001,$S299)&lt;&gt;"",INDEX(Responses!$U$2:$U$1001,$S299)&lt;=2),", Nursing courtesy","")&amp;IF(AND(INDEX(Responses!$V$2:$V$1001,$S299)&lt;&gt;"",INDEX(Responses!$V$2:$V$1001,$S299)&lt;=2),", Food","")&amp;IF(AND(INDEX(Responses!$W$2:$W$1001,$S299)&lt;&gt;"",INDEX(Responses!$W$2:$W$1001,$S299)&lt;=2),", Insurance/TPA","")&amp;IF(AND(INDEX(Responses!$X$2:$X$1001,$S299)&lt;&gt;"",INDEX(Responses!$X$2:$X$1001,$S299)&lt;=2),", Discharge process","")&amp;IF(AND(INDEX(Responses!$Y$2:$Y$1001,$S299)&lt;&gt;"",INDEX(Responses!$Y$2:$Y$1001,$S299)&lt;=2),", Discharge instructions",""),3,500))</f>
        <v/>
      </c>
      <c r="G299" s="24" t="str">
        <f aca="false">IF($S299="","",INDEX(Responses!$L$2:$L$1001,$S299)&amp;"")</f>
        <v/>
      </c>
      <c r="H299" s="27"/>
      <c r="I299" s="33"/>
      <c r="J299" s="34" t="str">
        <f aca="false">IF(OR(I299="",B299=""),"",ROUND((I299-B299)*24,1))</f>
        <v/>
      </c>
      <c r="K299" s="27"/>
      <c r="L299" s="27"/>
      <c r="M299" s="27"/>
      <c r="N299" s="35"/>
      <c r="O299" s="36" t="str">
        <f aca="false">IF(OR(N299="",B299=""),"",N299-B299)</f>
        <v/>
      </c>
      <c r="P299" s="24" t="str">
        <f aca="false">IF(J299="","",IF(AND(C299="IPD",J299&lt;=24),"Yes",IF(AND(C299&lt;&gt;"IPD",J299&lt;=48),"Yes","No")))</f>
        <v/>
      </c>
      <c r="Q299" s="24" t="str">
        <f aca="false">IF(B299="","",TEXT(B299,"yyyy-mm"))</f>
        <v/>
      </c>
      <c r="R299" s="34" t="str">
        <f aca="false">IF(AND(Q299='Monthly Summary'!$C$4,J299&lt;&gt;""),J299,"")</f>
        <v/>
      </c>
      <c r="S299" s="24" t="str">
        <f aca="false">IF(A299="","",IFERROR(MATCH(A299,Responses!$A$2:$A$1001,0),""))</f>
        <v/>
      </c>
    </row>
    <row r="300" customFormat="false" ht="15" hidden="false" customHeight="false" outlineLevel="0" collapsed="false">
      <c r="A300" s="27"/>
      <c r="B300" s="32" t="str">
        <f aca="false">IF($S300="","",INDEX(Responses!$B$2:$B$1001,$S300))</f>
        <v/>
      </c>
      <c r="C300" s="24" t="str">
        <f aca="false">IF($S300="","",INDEX(Responses!$E$2:$E$1001,$S300)&amp;"")</f>
        <v/>
      </c>
      <c r="D300" s="24" t="str">
        <f aca="false">IF($S300="","",INDEX(Responses!$G$2:$G$1001,$S300)&amp;"")</f>
        <v/>
      </c>
      <c r="E300" s="24" t="str">
        <f aca="false">IF($S300="","",INDEX(Responses!$J$2:$J$1001,$S300))</f>
        <v/>
      </c>
      <c r="F300" s="24" t="str">
        <f aca="false">IF($S300="","",MID(IF(AND(INDEX(Responses!$M$2:$M$1001,$S300)&lt;&gt;"",INDEX(Responses!$M$2:$M$1001,$S300)&lt;=2),", Booking/Admission","")&amp;IF(AND(INDEX(Responses!$N$2:$N$1001,$S300)&lt;&gt;"",INDEX(Responses!$N$2:$N$1001,$S300)&lt;=2),", Waiting time","")&amp;IF(AND(INDEX(Responses!$O$2:$O$1001,$S300)&lt;&gt;"",INDEX(Responses!$O$2:$O$1001,$S300)&lt;=2),", Doctor communication","")&amp;IF(AND(INDEX(Responses!$P$2:$P$1001,$S300)&lt;&gt;"",INDEX(Responses!$P$2:$P$1001,$S300)&lt;=2),", Time to ask questions","")&amp;IF(AND(INDEX(Responses!$Q$2:$Q$1001,$S300)&lt;&gt;"",INDEX(Responses!$Q$2:$Q$1001,$S300)&lt;=2),", Front desk and billing staff","")&amp;IF(AND(INDEX(Responses!$R$2:$R$1001,$S300)&lt;&gt;"",INDEX(Responses!$R$2:$R$1001,$S300)&lt;=2),", Billing clarity","")&amp;IF(AND(INDEX(Responses!$S$2:$S$1001,$S300)&lt;&gt;"",INDEX(Responses!$S$2:$S$1001,$S300)&lt;=2),", Cleanliness","")&amp;IF(AND(INDEX(Responses!$T$2:$T$1001,$S300)&lt;&gt;"",INDEX(Responses!$T$2:$T$1001,$S300)&lt;=2),", Nursing responsiveness","")&amp;IF(AND(INDEX(Responses!$U$2:$U$1001,$S300)&lt;&gt;"",INDEX(Responses!$U$2:$U$1001,$S300)&lt;=2),", Nursing courtesy","")&amp;IF(AND(INDEX(Responses!$V$2:$V$1001,$S300)&lt;&gt;"",INDEX(Responses!$V$2:$V$1001,$S300)&lt;=2),", Food","")&amp;IF(AND(INDEX(Responses!$W$2:$W$1001,$S300)&lt;&gt;"",INDEX(Responses!$W$2:$W$1001,$S300)&lt;=2),", Insurance/TPA","")&amp;IF(AND(INDEX(Responses!$X$2:$X$1001,$S300)&lt;&gt;"",INDEX(Responses!$X$2:$X$1001,$S300)&lt;=2),", Discharge process","")&amp;IF(AND(INDEX(Responses!$Y$2:$Y$1001,$S300)&lt;&gt;"",INDEX(Responses!$Y$2:$Y$1001,$S300)&lt;=2),", Discharge instructions",""),3,500))</f>
        <v/>
      </c>
      <c r="G300" s="24" t="str">
        <f aca="false">IF($S300="","",INDEX(Responses!$L$2:$L$1001,$S300)&amp;"")</f>
        <v/>
      </c>
      <c r="H300" s="27"/>
      <c r="I300" s="33"/>
      <c r="J300" s="34" t="str">
        <f aca="false">IF(OR(I300="",B300=""),"",ROUND((I300-B300)*24,1))</f>
        <v/>
      </c>
      <c r="K300" s="27"/>
      <c r="L300" s="27"/>
      <c r="M300" s="27"/>
      <c r="N300" s="35"/>
      <c r="O300" s="36" t="str">
        <f aca="false">IF(OR(N300="",B300=""),"",N300-B300)</f>
        <v/>
      </c>
      <c r="P300" s="24" t="str">
        <f aca="false">IF(J300="","",IF(AND(C300="IPD",J300&lt;=24),"Yes",IF(AND(C300&lt;&gt;"IPD",J300&lt;=48),"Yes","No")))</f>
        <v/>
      </c>
      <c r="Q300" s="24" t="str">
        <f aca="false">IF(B300="","",TEXT(B300,"yyyy-mm"))</f>
        <v/>
      </c>
      <c r="R300" s="34" t="str">
        <f aca="false">IF(AND(Q300='Monthly Summary'!$C$4,J300&lt;&gt;""),J300,"")</f>
        <v/>
      </c>
      <c r="S300" s="24" t="str">
        <f aca="false">IF(A300="","",IFERROR(MATCH(A300,Responses!$A$2:$A$1001,0),""))</f>
        <v/>
      </c>
    </row>
    <row r="301" customFormat="false" ht="15" hidden="false" customHeight="false" outlineLevel="0" collapsed="false">
      <c r="A301" s="27"/>
      <c r="B301" s="32" t="str">
        <f aca="false">IF($S301="","",INDEX(Responses!$B$2:$B$1001,$S301))</f>
        <v/>
      </c>
      <c r="C301" s="24" t="str">
        <f aca="false">IF($S301="","",INDEX(Responses!$E$2:$E$1001,$S301)&amp;"")</f>
        <v/>
      </c>
      <c r="D301" s="24" t="str">
        <f aca="false">IF($S301="","",INDEX(Responses!$G$2:$G$1001,$S301)&amp;"")</f>
        <v/>
      </c>
      <c r="E301" s="24" t="str">
        <f aca="false">IF($S301="","",INDEX(Responses!$J$2:$J$1001,$S301))</f>
        <v/>
      </c>
      <c r="F301" s="24" t="str">
        <f aca="false">IF($S301="","",MID(IF(AND(INDEX(Responses!$M$2:$M$1001,$S301)&lt;&gt;"",INDEX(Responses!$M$2:$M$1001,$S301)&lt;=2),", Booking/Admission","")&amp;IF(AND(INDEX(Responses!$N$2:$N$1001,$S301)&lt;&gt;"",INDEX(Responses!$N$2:$N$1001,$S301)&lt;=2),", Waiting time","")&amp;IF(AND(INDEX(Responses!$O$2:$O$1001,$S301)&lt;&gt;"",INDEX(Responses!$O$2:$O$1001,$S301)&lt;=2),", Doctor communication","")&amp;IF(AND(INDEX(Responses!$P$2:$P$1001,$S301)&lt;&gt;"",INDEX(Responses!$P$2:$P$1001,$S301)&lt;=2),", Time to ask questions","")&amp;IF(AND(INDEX(Responses!$Q$2:$Q$1001,$S301)&lt;&gt;"",INDEX(Responses!$Q$2:$Q$1001,$S301)&lt;=2),", Front desk and billing staff","")&amp;IF(AND(INDEX(Responses!$R$2:$R$1001,$S301)&lt;&gt;"",INDEX(Responses!$R$2:$R$1001,$S301)&lt;=2),", Billing clarity","")&amp;IF(AND(INDEX(Responses!$S$2:$S$1001,$S301)&lt;&gt;"",INDEX(Responses!$S$2:$S$1001,$S301)&lt;=2),", Cleanliness","")&amp;IF(AND(INDEX(Responses!$T$2:$T$1001,$S301)&lt;&gt;"",INDEX(Responses!$T$2:$T$1001,$S301)&lt;=2),", Nursing responsiveness","")&amp;IF(AND(INDEX(Responses!$U$2:$U$1001,$S301)&lt;&gt;"",INDEX(Responses!$U$2:$U$1001,$S301)&lt;=2),", Nursing courtesy","")&amp;IF(AND(INDEX(Responses!$V$2:$V$1001,$S301)&lt;&gt;"",INDEX(Responses!$V$2:$V$1001,$S301)&lt;=2),", Food","")&amp;IF(AND(INDEX(Responses!$W$2:$W$1001,$S301)&lt;&gt;"",INDEX(Responses!$W$2:$W$1001,$S301)&lt;=2),", Insurance/TPA","")&amp;IF(AND(INDEX(Responses!$X$2:$X$1001,$S301)&lt;&gt;"",INDEX(Responses!$X$2:$X$1001,$S301)&lt;=2),", Discharge process","")&amp;IF(AND(INDEX(Responses!$Y$2:$Y$1001,$S301)&lt;&gt;"",INDEX(Responses!$Y$2:$Y$1001,$S301)&lt;=2),", Discharge instructions",""),3,500))</f>
        <v/>
      </c>
      <c r="G301" s="24" t="str">
        <f aca="false">IF($S301="","",INDEX(Responses!$L$2:$L$1001,$S301)&amp;"")</f>
        <v/>
      </c>
      <c r="H301" s="27"/>
      <c r="I301" s="33"/>
      <c r="J301" s="34" t="str">
        <f aca="false">IF(OR(I301="",B301=""),"",ROUND((I301-B301)*24,1))</f>
        <v/>
      </c>
      <c r="K301" s="27"/>
      <c r="L301" s="27"/>
      <c r="M301" s="27"/>
      <c r="N301" s="35"/>
      <c r="O301" s="36" t="str">
        <f aca="false">IF(OR(N301="",B301=""),"",N301-B301)</f>
        <v/>
      </c>
      <c r="P301" s="24" t="str">
        <f aca="false">IF(J301="","",IF(AND(C301="IPD",J301&lt;=24),"Yes",IF(AND(C301&lt;&gt;"IPD",J301&lt;=48),"Yes","No")))</f>
        <v/>
      </c>
      <c r="Q301" s="24" t="str">
        <f aca="false">IF(B301="","",TEXT(B301,"yyyy-mm"))</f>
        <v/>
      </c>
      <c r="R301" s="34" t="str">
        <f aca="false">IF(AND(Q301='Monthly Summary'!$C$4,J301&lt;&gt;""),J301,"")</f>
        <v/>
      </c>
      <c r="S301" s="24" t="str">
        <f aca="false">IF(A301="","",IFERROR(MATCH(A301,Responses!$A$2:$A$1001,0),""))</f>
        <v/>
      </c>
    </row>
    <row r="302" customFormat="false" ht="15" hidden="false" customHeight="false" outlineLevel="0" collapsed="false">
      <c r="A302" s="27"/>
      <c r="B302" s="32" t="str">
        <f aca="false">IF($S302="","",INDEX(Responses!$B$2:$B$1001,$S302))</f>
        <v/>
      </c>
      <c r="C302" s="24" t="str">
        <f aca="false">IF($S302="","",INDEX(Responses!$E$2:$E$1001,$S302)&amp;"")</f>
        <v/>
      </c>
      <c r="D302" s="24" t="str">
        <f aca="false">IF($S302="","",INDEX(Responses!$G$2:$G$1001,$S302)&amp;"")</f>
        <v/>
      </c>
      <c r="E302" s="24" t="str">
        <f aca="false">IF($S302="","",INDEX(Responses!$J$2:$J$1001,$S302))</f>
        <v/>
      </c>
      <c r="F302" s="24" t="str">
        <f aca="false">IF($S302="","",MID(IF(AND(INDEX(Responses!$M$2:$M$1001,$S302)&lt;&gt;"",INDEX(Responses!$M$2:$M$1001,$S302)&lt;=2),", Booking/Admission","")&amp;IF(AND(INDEX(Responses!$N$2:$N$1001,$S302)&lt;&gt;"",INDEX(Responses!$N$2:$N$1001,$S302)&lt;=2),", Waiting time","")&amp;IF(AND(INDEX(Responses!$O$2:$O$1001,$S302)&lt;&gt;"",INDEX(Responses!$O$2:$O$1001,$S302)&lt;=2),", Doctor communication","")&amp;IF(AND(INDEX(Responses!$P$2:$P$1001,$S302)&lt;&gt;"",INDEX(Responses!$P$2:$P$1001,$S302)&lt;=2),", Time to ask questions","")&amp;IF(AND(INDEX(Responses!$Q$2:$Q$1001,$S302)&lt;&gt;"",INDEX(Responses!$Q$2:$Q$1001,$S302)&lt;=2),", Front desk and billing staff","")&amp;IF(AND(INDEX(Responses!$R$2:$R$1001,$S302)&lt;&gt;"",INDEX(Responses!$R$2:$R$1001,$S302)&lt;=2),", Billing clarity","")&amp;IF(AND(INDEX(Responses!$S$2:$S$1001,$S302)&lt;&gt;"",INDEX(Responses!$S$2:$S$1001,$S302)&lt;=2),", Cleanliness","")&amp;IF(AND(INDEX(Responses!$T$2:$T$1001,$S302)&lt;&gt;"",INDEX(Responses!$T$2:$T$1001,$S302)&lt;=2),", Nursing responsiveness","")&amp;IF(AND(INDEX(Responses!$U$2:$U$1001,$S302)&lt;&gt;"",INDEX(Responses!$U$2:$U$1001,$S302)&lt;=2),", Nursing courtesy","")&amp;IF(AND(INDEX(Responses!$V$2:$V$1001,$S302)&lt;&gt;"",INDEX(Responses!$V$2:$V$1001,$S302)&lt;=2),", Food","")&amp;IF(AND(INDEX(Responses!$W$2:$W$1001,$S302)&lt;&gt;"",INDEX(Responses!$W$2:$W$1001,$S302)&lt;=2),", Insurance/TPA","")&amp;IF(AND(INDEX(Responses!$X$2:$X$1001,$S302)&lt;&gt;"",INDEX(Responses!$X$2:$X$1001,$S302)&lt;=2),", Discharge process","")&amp;IF(AND(INDEX(Responses!$Y$2:$Y$1001,$S302)&lt;&gt;"",INDEX(Responses!$Y$2:$Y$1001,$S302)&lt;=2),", Discharge instructions",""),3,500))</f>
        <v/>
      </c>
      <c r="G302" s="24" t="str">
        <f aca="false">IF($S302="","",INDEX(Responses!$L$2:$L$1001,$S302)&amp;"")</f>
        <v/>
      </c>
      <c r="H302" s="27"/>
      <c r="I302" s="33"/>
      <c r="J302" s="34" t="str">
        <f aca="false">IF(OR(I302="",B302=""),"",ROUND((I302-B302)*24,1))</f>
        <v/>
      </c>
      <c r="K302" s="27"/>
      <c r="L302" s="27"/>
      <c r="M302" s="27"/>
      <c r="N302" s="35"/>
      <c r="O302" s="36" t="str">
        <f aca="false">IF(OR(N302="",B302=""),"",N302-B302)</f>
        <v/>
      </c>
      <c r="P302" s="24" t="str">
        <f aca="false">IF(J302="","",IF(AND(C302="IPD",J302&lt;=24),"Yes",IF(AND(C302&lt;&gt;"IPD",J302&lt;=48),"Yes","No")))</f>
        <v/>
      </c>
      <c r="Q302" s="24" t="str">
        <f aca="false">IF(B302="","",TEXT(B302,"yyyy-mm"))</f>
        <v/>
      </c>
      <c r="R302" s="34" t="str">
        <f aca="false">IF(AND(Q302='Monthly Summary'!$C$4,J302&lt;&gt;""),J302,"")</f>
        <v/>
      </c>
      <c r="S302" s="24" t="str">
        <f aca="false">IF(A302="","",IFERROR(MATCH(A302,Responses!$A$2:$A$1001,0),""))</f>
        <v/>
      </c>
    </row>
    <row r="303" customFormat="false" ht="15" hidden="false" customHeight="false" outlineLevel="0" collapsed="false">
      <c r="A303" s="27"/>
      <c r="B303" s="32" t="str">
        <f aca="false">IF($S303="","",INDEX(Responses!$B$2:$B$1001,$S303))</f>
        <v/>
      </c>
      <c r="C303" s="24" t="str">
        <f aca="false">IF($S303="","",INDEX(Responses!$E$2:$E$1001,$S303)&amp;"")</f>
        <v/>
      </c>
      <c r="D303" s="24" t="str">
        <f aca="false">IF($S303="","",INDEX(Responses!$G$2:$G$1001,$S303)&amp;"")</f>
        <v/>
      </c>
      <c r="E303" s="24" t="str">
        <f aca="false">IF($S303="","",INDEX(Responses!$J$2:$J$1001,$S303))</f>
        <v/>
      </c>
      <c r="F303" s="24" t="str">
        <f aca="false">IF($S303="","",MID(IF(AND(INDEX(Responses!$M$2:$M$1001,$S303)&lt;&gt;"",INDEX(Responses!$M$2:$M$1001,$S303)&lt;=2),", Booking/Admission","")&amp;IF(AND(INDEX(Responses!$N$2:$N$1001,$S303)&lt;&gt;"",INDEX(Responses!$N$2:$N$1001,$S303)&lt;=2),", Waiting time","")&amp;IF(AND(INDEX(Responses!$O$2:$O$1001,$S303)&lt;&gt;"",INDEX(Responses!$O$2:$O$1001,$S303)&lt;=2),", Doctor communication","")&amp;IF(AND(INDEX(Responses!$P$2:$P$1001,$S303)&lt;&gt;"",INDEX(Responses!$P$2:$P$1001,$S303)&lt;=2),", Time to ask questions","")&amp;IF(AND(INDEX(Responses!$Q$2:$Q$1001,$S303)&lt;&gt;"",INDEX(Responses!$Q$2:$Q$1001,$S303)&lt;=2),", Front desk and billing staff","")&amp;IF(AND(INDEX(Responses!$R$2:$R$1001,$S303)&lt;&gt;"",INDEX(Responses!$R$2:$R$1001,$S303)&lt;=2),", Billing clarity","")&amp;IF(AND(INDEX(Responses!$S$2:$S$1001,$S303)&lt;&gt;"",INDEX(Responses!$S$2:$S$1001,$S303)&lt;=2),", Cleanliness","")&amp;IF(AND(INDEX(Responses!$T$2:$T$1001,$S303)&lt;&gt;"",INDEX(Responses!$T$2:$T$1001,$S303)&lt;=2),", Nursing responsiveness","")&amp;IF(AND(INDEX(Responses!$U$2:$U$1001,$S303)&lt;&gt;"",INDEX(Responses!$U$2:$U$1001,$S303)&lt;=2),", Nursing courtesy","")&amp;IF(AND(INDEX(Responses!$V$2:$V$1001,$S303)&lt;&gt;"",INDEX(Responses!$V$2:$V$1001,$S303)&lt;=2),", Food","")&amp;IF(AND(INDEX(Responses!$W$2:$W$1001,$S303)&lt;&gt;"",INDEX(Responses!$W$2:$W$1001,$S303)&lt;=2),", Insurance/TPA","")&amp;IF(AND(INDEX(Responses!$X$2:$X$1001,$S303)&lt;&gt;"",INDEX(Responses!$X$2:$X$1001,$S303)&lt;=2),", Discharge process","")&amp;IF(AND(INDEX(Responses!$Y$2:$Y$1001,$S303)&lt;&gt;"",INDEX(Responses!$Y$2:$Y$1001,$S303)&lt;=2),", Discharge instructions",""),3,500))</f>
        <v/>
      </c>
      <c r="G303" s="24" t="str">
        <f aca="false">IF($S303="","",INDEX(Responses!$L$2:$L$1001,$S303)&amp;"")</f>
        <v/>
      </c>
      <c r="H303" s="27"/>
      <c r="I303" s="33"/>
      <c r="J303" s="34" t="str">
        <f aca="false">IF(OR(I303="",B303=""),"",ROUND((I303-B303)*24,1))</f>
        <v/>
      </c>
      <c r="K303" s="27"/>
      <c r="L303" s="27"/>
      <c r="M303" s="27"/>
      <c r="N303" s="35"/>
      <c r="O303" s="36" t="str">
        <f aca="false">IF(OR(N303="",B303=""),"",N303-B303)</f>
        <v/>
      </c>
      <c r="P303" s="24" t="str">
        <f aca="false">IF(J303="","",IF(AND(C303="IPD",J303&lt;=24),"Yes",IF(AND(C303&lt;&gt;"IPD",J303&lt;=48),"Yes","No")))</f>
        <v/>
      </c>
      <c r="Q303" s="24" t="str">
        <f aca="false">IF(B303="","",TEXT(B303,"yyyy-mm"))</f>
        <v/>
      </c>
      <c r="R303" s="34" t="str">
        <f aca="false">IF(AND(Q303='Monthly Summary'!$C$4,J303&lt;&gt;""),J303,"")</f>
        <v/>
      </c>
      <c r="S303" s="24" t="str">
        <f aca="false">IF(A303="","",IFERROR(MATCH(A303,Responses!$A$2:$A$1001,0),""))</f>
        <v/>
      </c>
    </row>
    <row r="304" customFormat="false" ht="15" hidden="false" customHeight="false" outlineLevel="0" collapsed="false">
      <c r="A304" s="27"/>
      <c r="B304" s="32" t="str">
        <f aca="false">IF($S304="","",INDEX(Responses!$B$2:$B$1001,$S304))</f>
        <v/>
      </c>
      <c r="C304" s="24" t="str">
        <f aca="false">IF($S304="","",INDEX(Responses!$E$2:$E$1001,$S304)&amp;"")</f>
        <v/>
      </c>
      <c r="D304" s="24" t="str">
        <f aca="false">IF($S304="","",INDEX(Responses!$G$2:$G$1001,$S304)&amp;"")</f>
        <v/>
      </c>
      <c r="E304" s="24" t="str">
        <f aca="false">IF($S304="","",INDEX(Responses!$J$2:$J$1001,$S304))</f>
        <v/>
      </c>
      <c r="F304" s="24" t="str">
        <f aca="false">IF($S304="","",MID(IF(AND(INDEX(Responses!$M$2:$M$1001,$S304)&lt;&gt;"",INDEX(Responses!$M$2:$M$1001,$S304)&lt;=2),", Booking/Admission","")&amp;IF(AND(INDEX(Responses!$N$2:$N$1001,$S304)&lt;&gt;"",INDEX(Responses!$N$2:$N$1001,$S304)&lt;=2),", Waiting time","")&amp;IF(AND(INDEX(Responses!$O$2:$O$1001,$S304)&lt;&gt;"",INDEX(Responses!$O$2:$O$1001,$S304)&lt;=2),", Doctor communication","")&amp;IF(AND(INDEX(Responses!$P$2:$P$1001,$S304)&lt;&gt;"",INDEX(Responses!$P$2:$P$1001,$S304)&lt;=2),", Time to ask questions","")&amp;IF(AND(INDEX(Responses!$Q$2:$Q$1001,$S304)&lt;&gt;"",INDEX(Responses!$Q$2:$Q$1001,$S304)&lt;=2),", Front desk and billing staff","")&amp;IF(AND(INDEX(Responses!$R$2:$R$1001,$S304)&lt;&gt;"",INDEX(Responses!$R$2:$R$1001,$S304)&lt;=2),", Billing clarity","")&amp;IF(AND(INDEX(Responses!$S$2:$S$1001,$S304)&lt;&gt;"",INDEX(Responses!$S$2:$S$1001,$S304)&lt;=2),", Cleanliness","")&amp;IF(AND(INDEX(Responses!$T$2:$T$1001,$S304)&lt;&gt;"",INDEX(Responses!$T$2:$T$1001,$S304)&lt;=2),", Nursing responsiveness","")&amp;IF(AND(INDEX(Responses!$U$2:$U$1001,$S304)&lt;&gt;"",INDEX(Responses!$U$2:$U$1001,$S304)&lt;=2),", Nursing courtesy","")&amp;IF(AND(INDEX(Responses!$V$2:$V$1001,$S304)&lt;&gt;"",INDEX(Responses!$V$2:$V$1001,$S304)&lt;=2),", Food","")&amp;IF(AND(INDEX(Responses!$W$2:$W$1001,$S304)&lt;&gt;"",INDEX(Responses!$W$2:$W$1001,$S304)&lt;=2),", Insurance/TPA","")&amp;IF(AND(INDEX(Responses!$X$2:$X$1001,$S304)&lt;&gt;"",INDEX(Responses!$X$2:$X$1001,$S304)&lt;=2),", Discharge process","")&amp;IF(AND(INDEX(Responses!$Y$2:$Y$1001,$S304)&lt;&gt;"",INDEX(Responses!$Y$2:$Y$1001,$S304)&lt;=2),", Discharge instructions",""),3,500))</f>
        <v/>
      </c>
      <c r="G304" s="24" t="str">
        <f aca="false">IF($S304="","",INDEX(Responses!$L$2:$L$1001,$S304)&amp;"")</f>
        <v/>
      </c>
      <c r="H304" s="27"/>
      <c r="I304" s="33"/>
      <c r="J304" s="34" t="str">
        <f aca="false">IF(OR(I304="",B304=""),"",ROUND((I304-B304)*24,1))</f>
        <v/>
      </c>
      <c r="K304" s="27"/>
      <c r="L304" s="27"/>
      <c r="M304" s="27"/>
      <c r="N304" s="35"/>
      <c r="O304" s="36" t="str">
        <f aca="false">IF(OR(N304="",B304=""),"",N304-B304)</f>
        <v/>
      </c>
      <c r="P304" s="24" t="str">
        <f aca="false">IF(J304="","",IF(AND(C304="IPD",J304&lt;=24),"Yes",IF(AND(C304&lt;&gt;"IPD",J304&lt;=48),"Yes","No")))</f>
        <v/>
      </c>
      <c r="Q304" s="24" t="str">
        <f aca="false">IF(B304="","",TEXT(B304,"yyyy-mm"))</f>
        <v/>
      </c>
      <c r="R304" s="34" t="str">
        <f aca="false">IF(AND(Q304='Monthly Summary'!$C$4,J304&lt;&gt;""),J304,"")</f>
        <v/>
      </c>
      <c r="S304" s="24" t="str">
        <f aca="false">IF(A304="","",IFERROR(MATCH(A304,Responses!$A$2:$A$1001,0),""))</f>
        <v/>
      </c>
    </row>
    <row r="305" customFormat="false" ht="15" hidden="false" customHeight="false" outlineLevel="0" collapsed="false">
      <c r="A305" s="27"/>
      <c r="B305" s="32" t="str">
        <f aca="false">IF($S305="","",INDEX(Responses!$B$2:$B$1001,$S305))</f>
        <v/>
      </c>
      <c r="C305" s="24" t="str">
        <f aca="false">IF($S305="","",INDEX(Responses!$E$2:$E$1001,$S305)&amp;"")</f>
        <v/>
      </c>
      <c r="D305" s="24" t="str">
        <f aca="false">IF($S305="","",INDEX(Responses!$G$2:$G$1001,$S305)&amp;"")</f>
        <v/>
      </c>
      <c r="E305" s="24" t="str">
        <f aca="false">IF($S305="","",INDEX(Responses!$J$2:$J$1001,$S305))</f>
        <v/>
      </c>
      <c r="F305" s="24" t="str">
        <f aca="false">IF($S305="","",MID(IF(AND(INDEX(Responses!$M$2:$M$1001,$S305)&lt;&gt;"",INDEX(Responses!$M$2:$M$1001,$S305)&lt;=2),", Booking/Admission","")&amp;IF(AND(INDEX(Responses!$N$2:$N$1001,$S305)&lt;&gt;"",INDEX(Responses!$N$2:$N$1001,$S305)&lt;=2),", Waiting time","")&amp;IF(AND(INDEX(Responses!$O$2:$O$1001,$S305)&lt;&gt;"",INDEX(Responses!$O$2:$O$1001,$S305)&lt;=2),", Doctor communication","")&amp;IF(AND(INDEX(Responses!$P$2:$P$1001,$S305)&lt;&gt;"",INDEX(Responses!$P$2:$P$1001,$S305)&lt;=2),", Time to ask questions","")&amp;IF(AND(INDEX(Responses!$Q$2:$Q$1001,$S305)&lt;&gt;"",INDEX(Responses!$Q$2:$Q$1001,$S305)&lt;=2),", Front desk and billing staff","")&amp;IF(AND(INDEX(Responses!$R$2:$R$1001,$S305)&lt;&gt;"",INDEX(Responses!$R$2:$R$1001,$S305)&lt;=2),", Billing clarity","")&amp;IF(AND(INDEX(Responses!$S$2:$S$1001,$S305)&lt;&gt;"",INDEX(Responses!$S$2:$S$1001,$S305)&lt;=2),", Cleanliness","")&amp;IF(AND(INDEX(Responses!$T$2:$T$1001,$S305)&lt;&gt;"",INDEX(Responses!$T$2:$T$1001,$S305)&lt;=2),", Nursing responsiveness","")&amp;IF(AND(INDEX(Responses!$U$2:$U$1001,$S305)&lt;&gt;"",INDEX(Responses!$U$2:$U$1001,$S305)&lt;=2),", Nursing courtesy","")&amp;IF(AND(INDEX(Responses!$V$2:$V$1001,$S305)&lt;&gt;"",INDEX(Responses!$V$2:$V$1001,$S305)&lt;=2),", Food","")&amp;IF(AND(INDEX(Responses!$W$2:$W$1001,$S305)&lt;&gt;"",INDEX(Responses!$W$2:$W$1001,$S305)&lt;=2),", Insurance/TPA","")&amp;IF(AND(INDEX(Responses!$X$2:$X$1001,$S305)&lt;&gt;"",INDEX(Responses!$X$2:$X$1001,$S305)&lt;=2),", Discharge process","")&amp;IF(AND(INDEX(Responses!$Y$2:$Y$1001,$S305)&lt;&gt;"",INDEX(Responses!$Y$2:$Y$1001,$S305)&lt;=2),", Discharge instructions",""),3,500))</f>
        <v/>
      </c>
      <c r="G305" s="24" t="str">
        <f aca="false">IF($S305="","",INDEX(Responses!$L$2:$L$1001,$S305)&amp;"")</f>
        <v/>
      </c>
      <c r="H305" s="27"/>
      <c r="I305" s="33"/>
      <c r="J305" s="34" t="str">
        <f aca="false">IF(OR(I305="",B305=""),"",ROUND((I305-B305)*24,1))</f>
        <v/>
      </c>
      <c r="K305" s="27"/>
      <c r="L305" s="27"/>
      <c r="M305" s="27"/>
      <c r="N305" s="35"/>
      <c r="O305" s="36" t="str">
        <f aca="false">IF(OR(N305="",B305=""),"",N305-B305)</f>
        <v/>
      </c>
      <c r="P305" s="24" t="str">
        <f aca="false">IF(J305="","",IF(AND(C305="IPD",J305&lt;=24),"Yes",IF(AND(C305&lt;&gt;"IPD",J305&lt;=48),"Yes","No")))</f>
        <v/>
      </c>
      <c r="Q305" s="24" t="str">
        <f aca="false">IF(B305="","",TEXT(B305,"yyyy-mm"))</f>
        <v/>
      </c>
      <c r="R305" s="34" t="str">
        <f aca="false">IF(AND(Q305='Monthly Summary'!$C$4,J305&lt;&gt;""),J305,"")</f>
        <v/>
      </c>
      <c r="S305" s="24" t="str">
        <f aca="false">IF(A305="","",IFERROR(MATCH(A305,Responses!$A$2:$A$1001,0),""))</f>
        <v/>
      </c>
    </row>
    <row r="306" customFormat="false" ht="15" hidden="false" customHeight="false" outlineLevel="0" collapsed="false">
      <c r="A306" s="27"/>
      <c r="B306" s="32" t="str">
        <f aca="false">IF($S306="","",INDEX(Responses!$B$2:$B$1001,$S306))</f>
        <v/>
      </c>
      <c r="C306" s="24" t="str">
        <f aca="false">IF($S306="","",INDEX(Responses!$E$2:$E$1001,$S306)&amp;"")</f>
        <v/>
      </c>
      <c r="D306" s="24" t="str">
        <f aca="false">IF($S306="","",INDEX(Responses!$G$2:$G$1001,$S306)&amp;"")</f>
        <v/>
      </c>
      <c r="E306" s="24" t="str">
        <f aca="false">IF($S306="","",INDEX(Responses!$J$2:$J$1001,$S306))</f>
        <v/>
      </c>
      <c r="F306" s="24" t="str">
        <f aca="false">IF($S306="","",MID(IF(AND(INDEX(Responses!$M$2:$M$1001,$S306)&lt;&gt;"",INDEX(Responses!$M$2:$M$1001,$S306)&lt;=2),", Booking/Admission","")&amp;IF(AND(INDEX(Responses!$N$2:$N$1001,$S306)&lt;&gt;"",INDEX(Responses!$N$2:$N$1001,$S306)&lt;=2),", Waiting time","")&amp;IF(AND(INDEX(Responses!$O$2:$O$1001,$S306)&lt;&gt;"",INDEX(Responses!$O$2:$O$1001,$S306)&lt;=2),", Doctor communication","")&amp;IF(AND(INDEX(Responses!$P$2:$P$1001,$S306)&lt;&gt;"",INDEX(Responses!$P$2:$P$1001,$S306)&lt;=2),", Time to ask questions","")&amp;IF(AND(INDEX(Responses!$Q$2:$Q$1001,$S306)&lt;&gt;"",INDEX(Responses!$Q$2:$Q$1001,$S306)&lt;=2),", Front desk and billing staff","")&amp;IF(AND(INDEX(Responses!$R$2:$R$1001,$S306)&lt;&gt;"",INDEX(Responses!$R$2:$R$1001,$S306)&lt;=2),", Billing clarity","")&amp;IF(AND(INDEX(Responses!$S$2:$S$1001,$S306)&lt;&gt;"",INDEX(Responses!$S$2:$S$1001,$S306)&lt;=2),", Cleanliness","")&amp;IF(AND(INDEX(Responses!$T$2:$T$1001,$S306)&lt;&gt;"",INDEX(Responses!$T$2:$T$1001,$S306)&lt;=2),", Nursing responsiveness","")&amp;IF(AND(INDEX(Responses!$U$2:$U$1001,$S306)&lt;&gt;"",INDEX(Responses!$U$2:$U$1001,$S306)&lt;=2),", Nursing courtesy","")&amp;IF(AND(INDEX(Responses!$V$2:$V$1001,$S306)&lt;&gt;"",INDEX(Responses!$V$2:$V$1001,$S306)&lt;=2),", Food","")&amp;IF(AND(INDEX(Responses!$W$2:$W$1001,$S306)&lt;&gt;"",INDEX(Responses!$W$2:$W$1001,$S306)&lt;=2),", Insurance/TPA","")&amp;IF(AND(INDEX(Responses!$X$2:$X$1001,$S306)&lt;&gt;"",INDEX(Responses!$X$2:$X$1001,$S306)&lt;=2),", Discharge process","")&amp;IF(AND(INDEX(Responses!$Y$2:$Y$1001,$S306)&lt;&gt;"",INDEX(Responses!$Y$2:$Y$1001,$S306)&lt;=2),", Discharge instructions",""),3,500))</f>
        <v/>
      </c>
      <c r="G306" s="24" t="str">
        <f aca="false">IF($S306="","",INDEX(Responses!$L$2:$L$1001,$S306)&amp;"")</f>
        <v/>
      </c>
      <c r="H306" s="27"/>
      <c r="I306" s="33"/>
      <c r="J306" s="34" t="str">
        <f aca="false">IF(OR(I306="",B306=""),"",ROUND((I306-B306)*24,1))</f>
        <v/>
      </c>
      <c r="K306" s="27"/>
      <c r="L306" s="27"/>
      <c r="M306" s="27"/>
      <c r="N306" s="35"/>
      <c r="O306" s="36" t="str">
        <f aca="false">IF(OR(N306="",B306=""),"",N306-B306)</f>
        <v/>
      </c>
      <c r="P306" s="24" t="str">
        <f aca="false">IF(J306="","",IF(AND(C306="IPD",J306&lt;=24),"Yes",IF(AND(C306&lt;&gt;"IPD",J306&lt;=48),"Yes","No")))</f>
        <v/>
      </c>
      <c r="Q306" s="24" t="str">
        <f aca="false">IF(B306="","",TEXT(B306,"yyyy-mm"))</f>
        <v/>
      </c>
      <c r="R306" s="34" t="str">
        <f aca="false">IF(AND(Q306='Monthly Summary'!$C$4,J306&lt;&gt;""),J306,"")</f>
        <v/>
      </c>
      <c r="S306" s="24" t="str">
        <f aca="false">IF(A306="","",IFERROR(MATCH(A306,Responses!$A$2:$A$1001,0),""))</f>
        <v/>
      </c>
    </row>
    <row r="307" customFormat="false" ht="15" hidden="false" customHeight="false" outlineLevel="0" collapsed="false">
      <c r="A307" s="27"/>
      <c r="B307" s="32" t="str">
        <f aca="false">IF($S307="","",INDEX(Responses!$B$2:$B$1001,$S307))</f>
        <v/>
      </c>
      <c r="C307" s="24" t="str">
        <f aca="false">IF($S307="","",INDEX(Responses!$E$2:$E$1001,$S307)&amp;"")</f>
        <v/>
      </c>
      <c r="D307" s="24" t="str">
        <f aca="false">IF($S307="","",INDEX(Responses!$G$2:$G$1001,$S307)&amp;"")</f>
        <v/>
      </c>
      <c r="E307" s="24" t="str">
        <f aca="false">IF($S307="","",INDEX(Responses!$J$2:$J$1001,$S307))</f>
        <v/>
      </c>
      <c r="F307" s="24" t="str">
        <f aca="false">IF($S307="","",MID(IF(AND(INDEX(Responses!$M$2:$M$1001,$S307)&lt;&gt;"",INDEX(Responses!$M$2:$M$1001,$S307)&lt;=2),", Booking/Admission","")&amp;IF(AND(INDEX(Responses!$N$2:$N$1001,$S307)&lt;&gt;"",INDEX(Responses!$N$2:$N$1001,$S307)&lt;=2),", Waiting time","")&amp;IF(AND(INDEX(Responses!$O$2:$O$1001,$S307)&lt;&gt;"",INDEX(Responses!$O$2:$O$1001,$S307)&lt;=2),", Doctor communication","")&amp;IF(AND(INDEX(Responses!$P$2:$P$1001,$S307)&lt;&gt;"",INDEX(Responses!$P$2:$P$1001,$S307)&lt;=2),", Time to ask questions","")&amp;IF(AND(INDEX(Responses!$Q$2:$Q$1001,$S307)&lt;&gt;"",INDEX(Responses!$Q$2:$Q$1001,$S307)&lt;=2),", Front desk and billing staff","")&amp;IF(AND(INDEX(Responses!$R$2:$R$1001,$S307)&lt;&gt;"",INDEX(Responses!$R$2:$R$1001,$S307)&lt;=2),", Billing clarity","")&amp;IF(AND(INDEX(Responses!$S$2:$S$1001,$S307)&lt;&gt;"",INDEX(Responses!$S$2:$S$1001,$S307)&lt;=2),", Cleanliness","")&amp;IF(AND(INDEX(Responses!$T$2:$T$1001,$S307)&lt;&gt;"",INDEX(Responses!$T$2:$T$1001,$S307)&lt;=2),", Nursing responsiveness","")&amp;IF(AND(INDEX(Responses!$U$2:$U$1001,$S307)&lt;&gt;"",INDEX(Responses!$U$2:$U$1001,$S307)&lt;=2),", Nursing courtesy","")&amp;IF(AND(INDEX(Responses!$V$2:$V$1001,$S307)&lt;&gt;"",INDEX(Responses!$V$2:$V$1001,$S307)&lt;=2),", Food","")&amp;IF(AND(INDEX(Responses!$W$2:$W$1001,$S307)&lt;&gt;"",INDEX(Responses!$W$2:$W$1001,$S307)&lt;=2),", Insurance/TPA","")&amp;IF(AND(INDEX(Responses!$X$2:$X$1001,$S307)&lt;&gt;"",INDEX(Responses!$X$2:$X$1001,$S307)&lt;=2),", Discharge process","")&amp;IF(AND(INDEX(Responses!$Y$2:$Y$1001,$S307)&lt;&gt;"",INDEX(Responses!$Y$2:$Y$1001,$S307)&lt;=2),", Discharge instructions",""),3,500))</f>
        <v/>
      </c>
      <c r="G307" s="24" t="str">
        <f aca="false">IF($S307="","",INDEX(Responses!$L$2:$L$1001,$S307)&amp;"")</f>
        <v/>
      </c>
      <c r="H307" s="27"/>
      <c r="I307" s="33"/>
      <c r="J307" s="34" t="str">
        <f aca="false">IF(OR(I307="",B307=""),"",ROUND((I307-B307)*24,1))</f>
        <v/>
      </c>
      <c r="K307" s="27"/>
      <c r="L307" s="27"/>
      <c r="M307" s="27"/>
      <c r="N307" s="35"/>
      <c r="O307" s="36" t="str">
        <f aca="false">IF(OR(N307="",B307=""),"",N307-B307)</f>
        <v/>
      </c>
      <c r="P307" s="24" t="str">
        <f aca="false">IF(J307="","",IF(AND(C307="IPD",J307&lt;=24),"Yes",IF(AND(C307&lt;&gt;"IPD",J307&lt;=48),"Yes","No")))</f>
        <v/>
      </c>
      <c r="Q307" s="24" t="str">
        <f aca="false">IF(B307="","",TEXT(B307,"yyyy-mm"))</f>
        <v/>
      </c>
      <c r="R307" s="34" t="str">
        <f aca="false">IF(AND(Q307='Monthly Summary'!$C$4,J307&lt;&gt;""),J307,"")</f>
        <v/>
      </c>
      <c r="S307" s="24" t="str">
        <f aca="false">IF(A307="","",IFERROR(MATCH(A307,Responses!$A$2:$A$1001,0),""))</f>
        <v/>
      </c>
    </row>
    <row r="308" customFormat="false" ht="15" hidden="false" customHeight="false" outlineLevel="0" collapsed="false">
      <c r="A308" s="27"/>
      <c r="B308" s="32" t="str">
        <f aca="false">IF($S308="","",INDEX(Responses!$B$2:$B$1001,$S308))</f>
        <v/>
      </c>
      <c r="C308" s="24" t="str">
        <f aca="false">IF($S308="","",INDEX(Responses!$E$2:$E$1001,$S308)&amp;"")</f>
        <v/>
      </c>
      <c r="D308" s="24" t="str">
        <f aca="false">IF($S308="","",INDEX(Responses!$G$2:$G$1001,$S308)&amp;"")</f>
        <v/>
      </c>
      <c r="E308" s="24" t="str">
        <f aca="false">IF($S308="","",INDEX(Responses!$J$2:$J$1001,$S308))</f>
        <v/>
      </c>
      <c r="F308" s="24" t="str">
        <f aca="false">IF($S308="","",MID(IF(AND(INDEX(Responses!$M$2:$M$1001,$S308)&lt;&gt;"",INDEX(Responses!$M$2:$M$1001,$S308)&lt;=2),", Booking/Admission","")&amp;IF(AND(INDEX(Responses!$N$2:$N$1001,$S308)&lt;&gt;"",INDEX(Responses!$N$2:$N$1001,$S308)&lt;=2),", Waiting time","")&amp;IF(AND(INDEX(Responses!$O$2:$O$1001,$S308)&lt;&gt;"",INDEX(Responses!$O$2:$O$1001,$S308)&lt;=2),", Doctor communication","")&amp;IF(AND(INDEX(Responses!$P$2:$P$1001,$S308)&lt;&gt;"",INDEX(Responses!$P$2:$P$1001,$S308)&lt;=2),", Time to ask questions","")&amp;IF(AND(INDEX(Responses!$Q$2:$Q$1001,$S308)&lt;&gt;"",INDEX(Responses!$Q$2:$Q$1001,$S308)&lt;=2),", Front desk and billing staff","")&amp;IF(AND(INDEX(Responses!$R$2:$R$1001,$S308)&lt;&gt;"",INDEX(Responses!$R$2:$R$1001,$S308)&lt;=2),", Billing clarity","")&amp;IF(AND(INDEX(Responses!$S$2:$S$1001,$S308)&lt;&gt;"",INDEX(Responses!$S$2:$S$1001,$S308)&lt;=2),", Cleanliness","")&amp;IF(AND(INDEX(Responses!$T$2:$T$1001,$S308)&lt;&gt;"",INDEX(Responses!$T$2:$T$1001,$S308)&lt;=2),", Nursing responsiveness","")&amp;IF(AND(INDEX(Responses!$U$2:$U$1001,$S308)&lt;&gt;"",INDEX(Responses!$U$2:$U$1001,$S308)&lt;=2),", Nursing courtesy","")&amp;IF(AND(INDEX(Responses!$V$2:$V$1001,$S308)&lt;&gt;"",INDEX(Responses!$V$2:$V$1001,$S308)&lt;=2),", Food","")&amp;IF(AND(INDEX(Responses!$W$2:$W$1001,$S308)&lt;&gt;"",INDEX(Responses!$W$2:$W$1001,$S308)&lt;=2),", Insurance/TPA","")&amp;IF(AND(INDEX(Responses!$X$2:$X$1001,$S308)&lt;&gt;"",INDEX(Responses!$X$2:$X$1001,$S308)&lt;=2),", Discharge process","")&amp;IF(AND(INDEX(Responses!$Y$2:$Y$1001,$S308)&lt;&gt;"",INDEX(Responses!$Y$2:$Y$1001,$S308)&lt;=2),", Discharge instructions",""),3,500))</f>
        <v/>
      </c>
      <c r="G308" s="24" t="str">
        <f aca="false">IF($S308="","",INDEX(Responses!$L$2:$L$1001,$S308)&amp;"")</f>
        <v/>
      </c>
      <c r="H308" s="27"/>
      <c r="I308" s="33"/>
      <c r="J308" s="34" t="str">
        <f aca="false">IF(OR(I308="",B308=""),"",ROUND((I308-B308)*24,1))</f>
        <v/>
      </c>
      <c r="K308" s="27"/>
      <c r="L308" s="27"/>
      <c r="M308" s="27"/>
      <c r="N308" s="35"/>
      <c r="O308" s="36" t="str">
        <f aca="false">IF(OR(N308="",B308=""),"",N308-B308)</f>
        <v/>
      </c>
      <c r="P308" s="24" t="str">
        <f aca="false">IF(J308="","",IF(AND(C308="IPD",J308&lt;=24),"Yes",IF(AND(C308&lt;&gt;"IPD",J308&lt;=48),"Yes","No")))</f>
        <v/>
      </c>
      <c r="Q308" s="24" t="str">
        <f aca="false">IF(B308="","",TEXT(B308,"yyyy-mm"))</f>
        <v/>
      </c>
      <c r="R308" s="34" t="str">
        <f aca="false">IF(AND(Q308='Monthly Summary'!$C$4,J308&lt;&gt;""),J308,"")</f>
        <v/>
      </c>
      <c r="S308" s="24" t="str">
        <f aca="false">IF(A308="","",IFERROR(MATCH(A308,Responses!$A$2:$A$1001,0),""))</f>
        <v/>
      </c>
    </row>
    <row r="309" customFormat="false" ht="15" hidden="false" customHeight="false" outlineLevel="0" collapsed="false">
      <c r="A309" s="27"/>
      <c r="B309" s="32" t="str">
        <f aca="false">IF($S309="","",INDEX(Responses!$B$2:$B$1001,$S309))</f>
        <v/>
      </c>
      <c r="C309" s="24" t="str">
        <f aca="false">IF($S309="","",INDEX(Responses!$E$2:$E$1001,$S309)&amp;"")</f>
        <v/>
      </c>
      <c r="D309" s="24" t="str">
        <f aca="false">IF($S309="","",INDEX(Responses!$G$2:$G$1001,$S309)&amp;"")</f>
        <v/>
      </c>
      <c r="E309" s="24" t="str">
        <f aca="false">IF($S309="","",INDEX(Responses!$J$2:$J$1001,$S309))</f>
        <v/>
      </c>
      <c r="F309" s="24" t="str">
        <f aca="false">IF($S309="","",MID(IF(AND(INDEX(Responses!$M$2:$M$1001,$S309)&lt;&gt;"",INDEX(Responses!$M$2:$M$1001,$S309)&lt;=2),", Booking/Admission","")&amp;IF(AND(INDEX(Responses!$N$2:$N$1001,$S309)&lt;&gt;"",INDEX(Responses!$N$2:$N$1001,$S309)&lt;=2),", Waiting time","")&amp;IF(AND(INDEX(Responses!$O$2:$O$1001,$S309)&lt;&gt;"",INDEX(Responses!$O$2:$O$1001,$S309)&lt;=2),", Doctor communication","")&amp;IF(AND(INDEX(Responses!$P$2:$P$1001,$S309)&lt;&gt;"",INDEX(Responses!$P$2:$P$1001,$S309)&lt;=2),", Time to ask questions","")&amp;IF(AND(INDEX(Responses!$Q$2:$Q$1001,$S309)&lt;&gt;"",INDEX(Responses!$Q$2:$Q$1001,$S309)&lt;=2),", Front desk and billing staff","")&amp;IF(AND(INDEX(Responses!$R$2:$R$1001,$S309)&lt;&gt;"",INDEX(Responses!$R$2:$R$1001,$S309)&lt;=2),", Billing clarity","")&amp;IF(AND(INDEX(Responses!$S$2:$S$1001,$S309)&lt;&gt;"",INDEX(Responses!$S$2:$S$1001,$S309)&lt;=2),", Cleanliness","")&amp;IF(AND(INDEX(Responses!$T$2:$T$1001,$S309)&lt;&gt;"",INDEX(Responses!$T$2:$T$1001,$S309)&lt;=2),", Nursing responsiveness","")&amp;IF(AND(INDEX(Responses!$U$2:$U$1001,$S309)&lt;&gt;"",INDEX(Responses!$U$2:$U$1001,$S309)&lt;=2),", Nursing courtesy","")&amp;IF(AND(INDEX(Responses!$V$2:$V$1001,$S309)&lt;&gt;"",INDEX(Responses!$V$2:$V$1001,$S309)&lt;=2),", Food","")&amp;IF(AND(INDEX(Responses!$W$2:$W$1001,$S309)&lt;&gt;"",INDEX(Responses!$W$2:$W$1001,$S309)&lt;=2),", Insurance/TPA","")&amp;IF(AND(INDEX(Responses!$X$2:$X$1001,$S309)&lt;&gt;"",INDEX(Responses!$X$2:$X$1001,$S309)&lt;=2),", Discharge process","")&amp;IF(AND(INDEX(Responses!$Y$2:$Y$1001,$S309)&lt;&gt;"",INDEX(Responses!$Y$2:$Y$1001,$S309)&lt;=2),", Discharge instructions",""),3,500))</f>
        <v/>
      </c>
      <c r="G309" s="24" t="str">
        <f aca="false">IF($S309="","",INDEX(Responses!$L$2:$L$1001,$S309)&amp;"")</f>
        <v/>
      </c>
      <c r="H309" s="27"/>
      <c r="I309" s="33"/>
      <c r="J309" s="34" t="str">
        <f aca="false">IF(OR(I309="",B309=""),"",ROUND((I309-B309)*24,1))</f>
        <v/>
      </c>
      <c r="K309" s="27"/>
      <c r="L309" s="27"/>
      <c r="M309" s="27"/>
      <c r="N309" s="35"/>
      <c r="O309" s="36" t="str">
        <f aca="false">IF(OR(N309="",B309=""),"",N309-B309)</f>
        <v/>
      </c>
      <c r="P309" s="24" t="str">
        <f aca="false">IF(J309="","",IF(AND(C309="IPD",J309&lt;=24),"Yes",IF(AND(C309&lt;&gt;"IPD",J309&lt;=48),"Yes","No")))</f>
        <v/>
      </c>
      <c r="Q309" s="24" t="str">
        <f aca="false">IF(B309="","",TEXT(B309,"yyyy-mm"))</f>
        <v/>
      </c>
      <c r="R309" s="34" t="str">
        <f aca="false">IF(AND(Q309='Monthly Summary'!$C$4,J309&lt;&gt;""),J309,"")</f>
        <v/>
      </c>
      <c r="S309" s="24" t="str">
        <f aca="false">IF(A309="","",IFERROR(MATCH(A309,Responses!$A$2:$A$1001,0),""))</f>
        <v/>
      </c>
    </row>
    <row r="310" customFormat="false" ht="15" hidden="false" customHeight="false" outlineLevel="0" collapsed="false">
      <c r="A310" s="27"/>
      <c r="B310" s="32" t="str">
        <f aca="false">IF($S310="","",INDEX(Responses!$B$2:$B$1001,$S310))</f>
        <v/>
      </c>
      <c r="C310" s="24" t="str">
        <f aca="false">IF($S310="","",INDEX(Responses!$E$2:$E$1001,$S310)&amp;"")</f>
        <v/>
      </c>
      <c r="D310" s="24" t="str">
        <f aca="false">IF($S310="","",INDEX(Responses!$G$2:$G$1001,$S310)&amp;"")</f>
        <v/>
      </c>
      <c r="E310" s="24" t="str">
        <f aca="false">IF($S310="","",INDEX(Responses!$J$2:$J$1001,$S310))</f>
        <v/>
      </c>
      <c r="F310" s="24" t="str">
        <f aca="false">IF($S310="","",MID(IF(AND(INDEX(Responses!$M$2:$M$1001,$S310)&lt;&gt;"",INDEX(Responses!$M$2:$M$1001,$S310)&lt;=2),", Booking/Admission","")&amp;IF(AND(INDEX(Responses!$N$2:$N$1001,$S310)&lt;&gt;"",INDEX(Responses!$N$2:$N$1001,$S310)&lt;=2),", Waiting time","")&amp;IF(AND(INDEX(Responses!$O$2:$O$1001,$S310)&lt;&gt;"",INDEX(Responses!$O$2:$O$1001,$S310)&lt;=2),", Doctor communication","")&amp;IF(AND(INDEX(Responses!$P$2:$P$1001,$S310)&lt;&gt;"",INDEX(Responses!$P$2:$P$1001,$S310)&lt;=2),", Time to ask questions","")&amp;IF(AND(INDEX(Responses!$Q$2:$Q$1001,$S310)&lt;&gt;"",INDEX(Responses!$Q$2:$Q$1001,$S310)&lt;=2),", Front desk and billing staff","")&amp;IF(AND(INDEX(Responses!$R$2:$R$1001,$S310)&lt;&gt;"",INDEX(Responses!$R$2:$R$1001,$S310)&lt;=2),", Billing clarity","")&amp;IF(AND(INDEX(Responses!$S$2:$S$1001,$S310)&lt;&gt;"",INDEX(Responses!$S$2:$S$1001,$S310)&lt;=2),", Cleanliness","")&amp;IF(AND(INDEX(Responses!$T$2:$T$1001,$S310)&lt;&gt;"",INDEX(Responses!$T$2:$T$1001,$S310)&lt;=2),", Nursing responsiveness","")&amp;IF(AND(INDEX(Responses!$U$2:$U$1001,$S310)&lt;&gt;"",INDEX(Responses!$U$2:$U$1001,$S310)&lt;=2),", Nursing courtesy","")&amp;IF(AND(INDEX(Responses!$V$2:$V$1001,$S310)&lt;&gt;"",INDEX(Responses!$V$2:$V$1001,$S310)&lt;=2),", Food","")&amp;IF(AND(INDEX(Responses!$W$2:$W$1001,$S310)&lt;&gt;"",INDEX(Responses!$W$2:$W$1001,$S310)&lt;=2),", Insurance/TPA","")&amp;IF(AND(INDEX(Responses!$X$2:$X$1001,$S310)&lt;&gt;"",INDEX(Responses!$X$2:$X$1001,$S310)&lt;=2),", Discharge process","")&amp;IF(AND(INDEX(Responses!$Y$2:$Y$1001,$S310)&lt;&gt;"",INDEX(Responses!$Y$2:$Y$1001,$S310)&lt;=2),", Discharge instructions",""),3,500))</f>
        <v/>
      </c>
      <c r="G310" s="24" t="str">
        <f aca="false">IF($S310="","",INDEX(Responses!$L$2:$L$1001,$S310)&amp;"")</f>
        <v/>
      </c>
      <c r="H310" s="27"/>
      <c r="I310" s="33"/>
      <c r="J310" s="34" t="str">
        <f aca="false">IF(OR(I310="",B310=""),"",ROUND((I310-B310)*24,1))</f>
        <v/>
      </c>
      <c r="K310" s="27"/>
      <c r="L310" s="27"/>
      <c r="M310" s="27"/>
      <c r="N310" s="35"/>
      <c r="O310" s="36" t="str">
        <f aca="false">IF(OR(N310="",B310=""),"",N310-B310)</f>
        <v/>
      </c>
      <c r="P310" s="24" t="str">
        <f aca="false">IF(J310="","",IF(AND(C310="IPD",J310&lt;=24),"Yes",IF(AND(C310&lt;&gt;"IPD",J310&lt;=48),"Yes","No")))</f>
        <v/>
      </c>
      <c r="Q310" s="24" t="str">
        <f aca="false">IF(B310="","",TEXT(B310,"yyyy-mm"))</f>
        <v/>
      </c>
      <c r="R310" s="34" t="str">
        <f aca="false">IF(AND(Q310='Monthly Summary'!$C$4,J310&lt;&gt;""),J310,"")</f>
        <v/>
      </c>
      <c r="S310" s="24" t="str">
        <f aca="false">IF(A310="","",IFERROR(MATCH(A310,Responses!$A$2:$A$1001,0),""))</f>
        <v/>
      </c>
    </row>
    <row r="311" customFormat="false" ht="15" hidden="false" customHeight="false" outlineLevel="0" collapsed="false">
      <c r="A311" s="27"/>
      <c r="B311" s="32" t="str">
        <f aca="false">IF($S311="","",INDEX(Responses!$B$2:$B$1001,$S311))</f>
        <v/>
      </c>
      <c r="C311" s="24" t="str">
        <f aca="false">IF($S311="","",INDEX(Responses!$E$2:$E$1001,$S311)&amp;"")</f>
        <v/>
      </c>
      <c r="D311" s="24" t="str">
        <f aca="false">IF($S311="","",INDEX(Responses!$G$2:$G$1001,$S311)&amp;"")</f>
        <v/>
      </c>
      <c r="E311" s="24" t="str">
        <f aca="false">IF($S311="","",INDEX(Responses!$J$2:$J$1001,$S311))</f>
        <v/>
      </c>
      <c r="F311" s="24" t="str">
        <f aca="false">IF($S311="","",MID(IF(AND(INDEX(Responses!$M$2:$M$1001,$S311)&lt;&gt;"",INDEX(Responses!$M$2:$M$1001,$S311)&lt;=2),", Booking/Admission","")&amp;IF(AND(INDEX(Responses!$N$2:$N$1001,$S311)&lt;&gt;"",INDEX(Responses!$N$2:$N$1001,$S311)&lt;=2),", Waiting time","")&amp;IF(AND(INDEX(Responses!$O$2:$O$1001,$S311)&lt;&gt;"",INDEX(Responses!$O$2:$O$1001,$S311)&lt;=2),", Doctor communication","")&amp;IF(AND(INDEX(Responses!$P$2:$P$1001,$S311)&lt;&gt;"",INDEX(Responses!$P$2:$P$1001,$S311)&lt;=2),", Time to ask questions","")&amp;IF(AND(INDEX(Responses!$Q$2:$Q$1001,$S311)&lt;&gt;"",INDEX(Responses!$Q$2:$Q$1001,$S311)&lt;=2),", Front desk and billing staff","")&amp;IF(AND(INDEX(Responses!$R$2:$R$1001,$S311)&lt;&gt;"",INDEX(Responses!$R$2:$R$1001,$S311)&lt;=2),", Billing clarity","")&amp;IF(AND(INDEX(Responses!$S$2:$S$1001,$S311)&lt;&gt;"",INDEX(Responses!$S$2:$S$1001,$S311)&lt;=2),", Cleanliness","")&amp;IF(AND(INDEX(Responses!$T$2:$T$1001,$S311)&lt;&gt;"",INDEX(Responses!$T$2:$T$1001,$S311)&lt;=2),", Nursing responsiveness","")&amp;IF(AND(INDEX(Responses!$U$2:$U$1001,$S311)&lt;&gt;"",INDEX(Responses!$U$2:$U$1001,$S311)&lt;=2),", Nursing courtesy","")&amp;IF(AND(INDEX(Responses!$V$2:$V$1001,$S311)&lt;&gt;"",INDEX(Responses!$V$2:$V$1001,$S311)&lt;=2),", Food","")&amp;IF(AND(INDEX(Responses!$W$2:$W$1001,$S311)&lt;&gt;"",INDEX(Responses!$W$2:$W$1001,$S311)&lt;=2),", Insurance/TPA","")&amp;IF(AND(INDEX(Responses!$X$2:$X$1001,$S311)&lt;&gt;"",INDEX(Responses!$X$2:$X$1001,$S311)&lt;=2),", Discharge process","")&amp;IF(AND(INDEX(Responses!$Y$2:$Y$1001,$S311)&lt;&gt;"",INDEX(Responses!$Y$2:$Y$1001,$S311)&lt;=2),", Discharge instructions",""),3,500))</f>
        <v/>
      </c>
      <c r="G311" s="24" t="str">
        <f aca="false">IF($S311="","",INDEX(Responses!$L$2:$L$1001,$S311)&amp;"")</f>
        <v/>
      </c>
      <c r="H311" s="27"/>
      <c r="I311" s="33"/>
      <c r="J311" s="34" t="str">
        <f aca="false">IF(OR(I311="",B311=""),"",ROUND((I311-B311)*24,1))</f>
        <v/>
      </c>
      <c r="K311" s="27"/>
      <c r="L311" s="27"/>
      <c r="M311" s="27"/>
      <c r="N311" s="35"/>
      <c r="O311" s="36" t="str">
        <f aca="false">IF(OR(N311="",B311=""),"",N311-B311)</f>
        <v/>
      </c>
      <c r="P311" s="24" t="str">
        <f aca="false">IF(J311="","",IF(AND(C311="IPD",J311&lt;=24),"Yes",IF(AND(C311&lt;&gt;"IPD",J311&lt;=48),"Yes","No")))</f>
        <v/>
      </c>
      <c r="Q311" s="24" t="str">
        <f aca="false">IF(B311="","",TEXT(B311,"yyyy-mm"))</f>
        <v/>
      </c>
      <c r="R311" s="34" t="str">
        <f aca="false">IF(AND(Q311='Monthly Summary'!$C$4,J311&lt;&gt;""),J311,"")</f>
        <v/>
      </c>
      <c r="S311" s="24" t="str">
        <f aca="false">IF(A311="","",IFERROR(MATCH(A311,Responses!$A$2:$A$1001,0),""))</f>
        <v/>
      </c>
    </row>
    <row r="312" customFormat="false" ht="15" hidden="false" customHeight="false" outlineLevel="0" collapsed="false">
      <c r="A312" s="27"/>
      <c r="B312" s="32" t="str">
        <f aca="false">IF($S312="","",INDEX(Responses!$B$2:$B$1001,$S312))</f>
        <v/>
      </c>
      <c r="C312" s="24" t="str">
        <f aca="false">IF($S312="","",INDEX(Responses!$E$2:$E$1001,$S312)&amp;"")</f>
        <v/>
      </c>
      <c r="D312" s="24" t="str">
        <f aca="false">IF($S312="","",INDEX(Responses!$G$2:$G$1001,$S312)&amp;"")</f>
        <v/>
      </c>
      <c r="E312" s="24" t="str">
        <f aca="false">IF($S312="","",INDEX(Responses!$J$2:$J$1001,$S312))</f>
        <v/>
      </c>
      <c r="F312" s="24" t="str">
        <f aca="false">IF($S312="","",MID(IF(AND(INDEX(Responses!$M$2:$M$1001,$S312)&lt;&gt;"",INDEX(Responses!$M$2:$M$1001,$S312)&lt;=2),", Booking/Admission","")&amp;IF(AND(INDEX(Responses!$N$2:$N$1001,$S312)&lt;&gt;"",INDEX(Responses!$N$2:$N$1001,$S312)&lt;=2),", Waiting time","")&amp;IF(AND(INDEX(Responses!$O$2:$O$1001,$S312)&lt;&gt;"",INDEX(Responses!$O$2:$O$1001,$S312)&lt;=2),", Doctor communication","")&amp;IF(AND(INDEX(Responses!$P$2:$P$1001,$S312)&lt;&gt;"",INDEX(Responses!$P$2:$P$1001,$S312)&lt;=2),", Time to ask questions","")&amp;IF(AND(INDEX(Responses!$Q$2:$Q$1001,$S312)&lt;&gt;"",INDEX(Responses!$Q$2:$Q$1001,$S312)&lt;=2),", Front desk and billing staff","")&amp;IF(AND(INDEX(Responses!$R$2:$R$1001,$S312)&lt;&gt;"",INDEX(Responses!$R$2:$R$1001,$S312)&lt;=2),", Billing clarity","")&amp;IF(AND(INDEX(Responses!$S$2:$S$1001,$S312)&lt;&gt;"",INDEX(Responses!$S$2:$S$1001,$S312)&lt;=2),", Cleanliness","")&amp;IF(AND(INDEX(Responses!$T$2:$T$1001,$S312)&lt;&gt;"",INDEX(Responses!$T$2:$T$1001,$S312)&lt;=2),", Nursing responsiveness","")&amp;IF(AND(INDEX(Responses!$U$2:$U$1001,$S312)&lt;&gt;"",INDEX(Responses!$U$2:$U$1001,$S312)&lt;=2),", Nursing courtesy","")&amp;IF(AND(INDEX(Responses!$V$2:$V$1001,$S312)&lt;&gt;"",INDEX(Responses!$V$2:$V$1001,$S312)&lt;=2),", Food","")&amp;IF(AND(INDEX(Responses!$W$2:$W$1001,$S312)&lt;&gt;"",INDEX(Responses!$W$2:$W$1001,$S312)&lt;=2),", Insurance/TPA","")&amp;IF(AND(INDEX(Responses!$X$2:$X$1001,$S312)&lt;&gt;"",INDEX(Responses!$X$2:$X$1001,$S312)&lt;=2),", Discharge process","")&amp;IF(AND(INDEX(Responses!$Y$2:$Y$1001,$S312)&lt;&gt;"",INDEX(Responses!$Y$2:$Y$1001,$S312)&lt;=2),", Discharge instructions",""),3,500))</f>
        <v/>
      </c>
      <c r="G312" s="24" t="str">
        <f aca="false">IF($S312="","",INDEX(Responses!$L$2:$L$1001,$S312)&amp;"")</f>
        <v/>
      </c>
      <c r="H312" s="27"/>
      <c r="I312" s="33"/>
      <c r="J312" s="34" t="str">
        <f aca="false">IF(OR(I312="",B312=""),"",ROUND((I312-B312)*24,1))</f>
        <v/>
      </c>
      <c r="K312" s="27"/>
      <c r="L312" s="27"/>
      <c r="M312" s="27"/>
      <c r="N312" s="35"/>
      <c r="O312" s="36" t="str">
        <f aca="false">IF(OR(N312="",B312=""),"",N312-B312)</f>
        <v/>
      </c>
      <c r="P312" s="24" t="str">
        <f aca="false">IF(J312="","",IF(AND(C312="IPD",J312&lt;=24),"Yes",IF(AND(C312&lt;&gt;"IPD",J312&lt;=48),"Yes","No")))</f>
        <v/>
      </c>
      <c r="Q312" s="24" t="str">
        <f aca="false">IF(B312="","",TEXT(B312,"yyyy-mm"))</f>
        <v/>
      </c>
      <c r="R312" s="34" t="str">
        <f aca="false">IF(AND(Q312='Monthly Summary'!$C$4,J312&lt;&gt;""),J312,"")</f>
        <v/>
      </c>
      <c r="S312" s="24" t="str">
        <f aca="false">IF(A312="","",IFERROR(MATCH(A312,Responses!$A$2:$A$1001,0),""))</f>
        <v/>
      </c>
    </row>
    <row r="313" customFormat="false" ht="15" hidden="false" customHeight="false" outlineLevel="0" collapsed="false">
      <c r="A313" s="27"/>
      <c r="B313" s="32" t="str">
        <f aca="false">IF($S313="","",INDEX(Responses!$B$2:$B$1001,$S313))</f>
        <v/>
      </c>
      <c r="C313" s="24" t="str">
        <f aca="false">IF($S313="","",INDEX(Responses!$E$2:$E$1001,$S313)&amp;"")</f>
        <v/>
      </c>
      <c r="D313" s="24" t="str">
        <f aca="false">IF($S313="","",INDEX(Responses!$G$2:$G$1001,$S313)&amp;"")</f>
        <v/>
      </c>
      <c r="E313" s="24" t="str">
        <f aca="false">IF($S313="","",INDEX(Responses!$J$2:$J$1001,$S313))</f>
        <v/>
      </c>
      <c r="F313" s="24" t="str">
        <f aca="false">IF($S313="","",MID(IF(AND(INDEX(Responses!$M$2:$M$1001,$S313)&lt;&gt;"",INDEX(Responses!$M$2:$M$1001,$S313)&lt;=2),", Booking/Admission","")&amp;IF(AND(INDEX(Responses!$N$2:$N$1001,$S313)&lt;&gt;"",INDEX(Responses!$N$2:$N$1001,$S313)&lt;=2),", Waiting time","")&amp;IF(AND(INDEX(Responses!$O$2:$O$1001,$S313)&lt;&gt;"",INDEX(Responses!$O$2:$O$1001,$S313)&lt;=2),", Doctor communication","")&amp;IF(AND(INDEX(Responses!$P$2:$P$1001,$S313)&lt;&gt;"",INDEX(Responses!$P$2:$P$1001,$S313)&lt;=2),", Time to ask questions","")&amp;IF(AND(INDEX(Responses!$Q$2:$Q$1001,$S313)&lt;&gt;"",INDEX(Responses!$Q$2:$Q$1001,$S313)&lt;=2),", Front desk and billing staff","")&amp;IF(AND(INDEX(Responses!$R$2:$R$1001,$S313)&lt;&gt;"",INDEX(Responses!$R$2:$R$1001,$S313)&lt;=2),", Billing clarity","")&amp;IF(AND(INDEX(Responses!$S$2:$S$1001,$S313)&lt;&gt;"",INDEX(Responses!$S$2:$S$1001,$S313)&lt;=2),", Cleanliness","")&amp;IF(AND(INDEX(Responses!$T$2:$T$1001,$S313)&lt;&gt;"",INDEX(Responses!$T$2:$T$1001,$S313)&lt;=2),", Nursing responsiveness","")&amp;IF(AND(INDEX(Responses!$U$2:$U$1001,$S313)&lt;&gt;"",INDEX(Responses!$U$2:$U$1001,$S313)&lt;=2),", Nursing courtesy","")&amp;IF(AND(INDEX(Responses!$V$2:$V$1001,$S313)&lt;&gt;"",INDEX(Responses!$V$2:$V$1001,$S313)&lt;=2),", Food","")&amp;IF(AND(INDEX(Responses!$W$2:$W$1001,$S313)&lt;&gt;"",INDEX(Responses!$W$2:$W$1001,$S313)&lt;=2),", Insurance/TPA","")&amp;IF(AND(INDEX(Responses!$X$2:$X$1001,$S313)&lt;&gt;"",INDEX(Responses!$X$2:$X$1001,$S313)&lt;=2),", Discharge process","")&amp;IF(AND(INDEX(Responses!$Y$2:$Y$1001,$S313)&lt;&gt;"",INDEX(Responses!$Y$2:$Y$1001,$S313)&lt;=2),", Discharge instructions",""),3,500))</f>
        <v/>
      </c>
      <c r="G313" s="24" t="str">
        <f aca="false">IF($S313="","",INDEX(Responses!$L$2:$L$1001,$S313)&amp;"")</f>
        <v/>
      </c>
      <c r="H313" s="27"/>
      <c r="I313" s="33"/>
      <c r="J313" s="34" t="str">
        <f aca="false">IF(OR(I313="",B313=""),"",ROUND((I313-B313)*24,1))</f>
        <v/>
      </c>
      <c r="K313" s="27"/>
      <c r="L313" s="27"/>
      <c r="M313" s="27"/>
      <c r="N313" s="35"/>
      <c r="O313" s="36" t="str">
        <f aca="false">IF(OR(N313="",B313=""),"",N313-B313)</f>
        <v/>
      </c>
      <c r="P313" s="24" t="str">
        <f aca="false">IF(J313="","",IF(AND(C313="IPD",J313&lt;=24),"Yes",IF(AND(C313&lt;&gt;"IPD",J313&lt;=48),"Yes","No")))</f>
        <v/>
      </c>
      <c r="Q313" s="24" t="str">
        <f aca="false">IF(B313="","",TEXT(B313,"yyyy-mm"))</f>
        <v/>
      </c>
      <c r="R313" s="34" t="str">
        <f aca="false">IF(AND(Q313='Monthly Summary'!$C$4,J313&lt;&gt;""),J313,"")</f>
        <v/>
      </c>
      <c r="S313" s="24" t="str">
        <f aca="false">IF(A313="","",IFERROR(MATCH(A313,Responses!$A$2:$A$1001,0),""))</f>
        <v/>
      </c>
    </row>
    <row r="314" customFormat="false" ht="15" hidden="false" customHeight="false" outlineLevel="0" collapsed="false">
      <c r="A314" s="27"/>
      <c r="B314" s="32" t="str">
        <f aca="false">IF($S314="","",INDEX(Responses!$B$2:$B$1001,$S314))</f>
        <v/>
      </c>
      <c r="C314" s="24" t="str">
        <f aca="false">IF($S314="","",INDEX(Responses!$E$2:$E$1001,$S314)&amp;"")</f>
        <v/>
      </c>
      <c r="D314" s="24" t="str">
        <f aca="false">IF($S314="","",INDEX(Responses!$G$2:$G$1001,$S314)&amp;"")</f>
        <v/>
      </c>
      <c r="E314" s="24" t="str">
        <f aca="false">IF($S314="","",INDEX(Responses!$J$2:$J$1001,$S314))</f>
        <v/>
      </c>
      <c r="F314" s="24" t="str">
        <f aca="false">IF($S314="","",MID(IF(AND(INDEX(Responses!$M$2:$M$1001,$S314)&lt;&gt;"",INDEX(Responses!$M$2:$M$1001,$S314)&lt;=2),", Booking/Admission","")&amp;IF(AND(INDEX(Responses!$N$2:$N$1001,$S314)&lt;&gt;"",INDEX(Responses!$N$2:$N$1001,$S314)&lt;=2),", Waiting time","")&amp;IF(AND(INDEX(Responses!$O$2:$O$1001,$S314)&lt;&gt;"",INDEX(Responses!$O$2:$O$1001,$S314)&lt;=2),", Doctor communication","")&amp;IF(AND(INDEX(Responses!$P$2:$P$1001,$S314)&lt;&gt;"",INDEX(Responses!$P$2:$P$1001,$S314)&lt;=2),", Time to ask questions","")&amp;IF(AND(INDEX(Responses!$Q$2:$Q$1001,$S314)&lt;&gt;"",INDEX(Responses!$Q$2:$Q$1001,$S314)&lt;=2),", Front desk and billing staff","")&amp;IF(AND(INDEX(Responses!$R$2:$R$1001,$S314)&lt;&gt;"",INDEX(Responses!$R$2:$R$1001,$S314)&lt;=2),", Billing clarity","")&amp;IF(AND(INDEX(Responses!$S$2:$S$1001,$S314)&lt;&gt;"",INDEX(Responses!$S$2:$S$1001,$S314)&lt;=2),", Cleanliness","")&amp;IF(AND(INDEX(Responses!$T$2:$T$1001,$S314)&lt;&gt;"",INDEX(Responses!$T$2:$T$1001,$S314)&lt;=2),", Nursing responsiveness","")&amp;IF(AND(INDEX(Responses!$U$2:$U$1001,$S314)&lt;&gt;"",INDEX(Responses!$U$2:$U$1001,$S314)&lt;=2),", Nursing courtesy","")&amp;IF(AND(INDEX(Responses!$V$2:$V$1001,$S314)&lt;&gt;"",INDEX(Responses!$V$2:$V$1001,$S314)&lt;=2),", Food","")&amp;IF(AND(INDEX(Responses!$W$2:$W$1001,$S314)&lt;&gt;"",INDEX(Responses!$W$2:$W$1001,$S314)&lt;=2),", Insurance/TPA","")&amp;IF(AND(INDEX(Responses!$X$2:$X$1001,$S314)&lt;&gt;"",INDEX(Responses!$X$2:$X$1001,$S314)&lt;=2),", Discharge process","")&amp;IF(AND(INDEX(Responses!$Y$2:$Y$1001,$S314)&lt;&gt;"",INDEX(Responses!$Y$2:$Y$1001,$S314)&lt;=2),", Discharge instructions",""),3,500))</f>
        <v/>
      </c>
      <c r="G314" s="24" t="str">
        <f aca="false">IF($S314="","",INDEX(Responses!$L$2:$L$1001,$S314)&amp;"")</f>
        <v/>
      </c>
      <c r="H314" s="27"/>
      <c r="I314" s="33"/>
      <c r="J314" s="34" t="str">
        <f aca="false">IF(OR(I314="",B314=""),"",ROUND((I314-B314)*24,1))</f>
        <v/>
      </c>
      <c r="K314" s="27"/>
      <c r="L314" s="27"/>
      <c r="M314" s="27"/>
      <c r="N314" s="35"/>
      <c r="O314" s="36" t="str">
        <f aca="false">IF(OR(N314="",B314=""),"",N314-B314)</f>
        <v/>
      </c>
      <c r="P314" s="24" t="str">
        <f aca="false">IF(J314="","",IF(AND(C314="IPD",J314&lt;=24),"Yes",IF(AND(C314&lt;&gt;"IPD",J314&lt;=48),"Yes","No")))</f>
        <v/>
      </c>
      <c r="Q314" s="24" t="str">
        <f aca="false">IF(B314="","",TEXT(B314,"yyyy-mm"))</f>
        <v/>
      </c>
      <c r="R314" s="34" t="str">
        <f aca="false">IF(AND(Q314='Monthly Summary'!$C$4,J314&lt;&gt;""),J314,"")</f>
        <v/>
      </c>
      <c r="S314" s="24" t="str">
        <f aca="false">IF(A314="","",IFERROR(MATCH(A314,Responses!$A$2:$A$1001,0),""))</f>
        <v/>
      </c>
    </row>
    <row r="315" customFormat="false" ht="15" hidden="false" customHeight="false" outlineLevel="0" collapsed="false">
      <c r="A315" s="27"/>
      <c r="B315" s="32" t="str">
        <f aca="false">IF($S315="","",INDEX(Responses!$B$2:$B$1001,$S315))</f>
        <v/>
      </c>
      <c r="C315" s="24" t="str">
        <f aca="false">IF($S315="","",INDEX(Responses!$E$2:$E$1001,$S315)&amp;"")</f>
        <v/>
      </c>
      <c r="D315" s="24" t="str">
        <f aca="false">IF($S315="","",INDEX(Responses!$G$2:$G$1001,$S315)&amp;"")</f>
        <v/>
      </c>
      <c r="E315" s="24" t="str">
        <f aca="false">IF($S315="","",INDEX(Responses!$J$2:$J$1001,$S315))</f>
        <v/>
      </c>
      <c r="F315" s="24" t="str">
        <f aca="false">IF($S315="","",MID(IF(AND(INDEX(Responses!$M$2:$M$1001,$S315)&lt;&gt;"",INDEX(Responses!$M$2:$M$1001,$S315)&lt;=2),", Booking/Admission","")&amp;IF(AND(INDEX(Responses!$N$2:$N$1001,$S315)&lt;&gt;"",INDEX(Responses!$N$2:$N$1001,$S315)&lt;=2),", Waiting time","")&amp;IF(AND(INDEX(Responses!$O$2:$O$1001,$S315)&lt;&gt;"",INDEX(Responses!$O$2:$O$1001,$S315)&lt;=2),", Doctor communication","")&amp;IF(AND(INDEX(Responses!$P$2:$P$1001,$S315)&lt;&gt;"",INDEX(Responses!$P$2:$P$1001,$S315)&lt;=2),", Time to ask questions","")&amp;IF(AND(INDEX(Responses!$Q$2:$Q$1001,$S315)&lt;&gt;"",INDEX(Responses!$Q$2:$Q$1001,$S315)&lt;=2),", Front desk and billing staff","")&amp;IF(AND(INDEX(Responses!$R$2:$R$1001,$S315)&lt;&gt;"",INDEX(Responses!$R$2:$R$1001,$S315)&lt;=2),", Billing clarity","")&amp;IF(AND(INDEX(Responses!$S$2:$S$1001,$S315)&lt;&gt;"",INDEX(Responses!$S$2:$S$1001,$S315)&lt;=2),", Cleanliness","")&amp;IF(AND(INDEX(Responses!$T$2:$T$1001,$S315)&lt;&gt;"",INDEX(Responses!$T$2:$T$1001,$S315)&lt;=2),", Nursing responsiveness","")&amp;IF(AND(INDEX(Responses!$U$2:$U$1001,$S315)&lt;&gt;"",INDEX(Responses!$U$2:$U$1001,$S315)&lt;=2),", Nursing courtesy","")&amp;IF(AND(INDEX(Responses!$V$2:$V$1001,$S315)&lt;&gt;"",INDEX(Responses!$V$2:$V$1001,$S315)&lt;=2),", Food","")&amp;IF(AND(INDEX(Responses!$W$2:$W$1001,$S315)&lt;&gt;"",INDEX(Responses!$W$2:$W$1001,$S315)&lt;=2),", Insurance/TPA","")&amp;IF(AND(INDEX(Responses!$X$2:$X$1001,$S315)&lt;&gt;"",INDEX(Responses!$X$2:$X$1001,$S315)&lt;=2),", Discharge process","")&amp;IF(AND(INDEX(Responses!$Y$2:$Y$1001,$S315)&lt;&gt;"",INDEX(Responses!$Y$2:$Y$1001,$S315)&lt;=2),", Discharge instructions",""),3,500))</f>
        <v/>
      </c>
      <c r="G315" s="24" t="str">
        <f aca="false">IF($S315="","",INDEX(Responses!$L$2:$L$1001,$S315)&amp;"")</f>
        <v/>
      </c>
      <c r="H315" s="27"/>
      <c r="I315" s="33"/>
      <c r="J315" s="34" t="str">
        <f aca="false">IF(OR(I315="",B315=""),"",ROUND((I315-B315)*24,1))</f>
        <v/>
      </c>
      <c r="K315" s="27"/>
      <c r="L315" s="27"/>
      <c r="M315" s="27"/>
      <c r="N315" s="35"/>
      <c r="O315" s="36" t="str">
        <f aca="false">IF(OR(N315="",B315=""),"",N315-B315)</f>
        <v/>
      </c>
      <c r="P315" s="24" t="str">
        <f aca="false">IF(J315="","",IF(AND(C315="IPD",J315&lt;=24),"Yes",IF(AND(C315&lt;&gt;"IPD",J315&lt;=48),"Yes","No")))</f>
        <v/>
      </c>
      <c r="Q315" s="24" t="str">
        <f aca="false">IF(B315="","",TEXT(B315,"yyyy-mm"))</f>
        <v/>
      </c>
      <c r="R315" s="34" t="str">
        <f aca="false">IF(AND(Q315='Monthly Summary'!$C$4,J315&lt;&gt;""),J315,"")</f>
        <v/>
      </c>
      <c r="S315" s="24" t="str">
        <f aca="false">IF(A315="","",IFERROR(MATCH(A315,Responses!$A$2:$A$1001,0),""))</f>
        <v/>
      </c>
    </row>
    <row r="316" customFormat="false" ht="15" hidden="false" customHeight="false" outlineLevel="0" collapsed="false">
      <c r="A316" s="27"/>
      <c r="B316" s="32" t="str">
        <f aca="false">IF($S316="","",INDEX(Responses!$B$2:$B$1001,$S316))</f>
        <v/>
      </c>
      <c r="C316" s="24" t="str">
        <f aca="false">IF($S316="","",INDEX(Responses!$E$2:$E$1001,$S316)&amp;"")</f>
        <v/>
      </c>
      <c r="D316" s="24" t="str">
        <f aca="false">IF($S316="","",INDEX(Responses!$G$2:$G$1001,$S316)&amp;"")</f>
        <v/>
      </c>
      <c r="E316" s="24" t="str">
        <f aca="false">IF($S316="","",INDEX(Responses!$J$2:$J$1001,$S316))</f>
        <v/>
      </c>
      <c r="F316" s="24" t="str">
        <f aca="false">IF($S316="","",MID(IF(AND(INDEX(Responses!$M$2:$M$1001,$S316)&lt;&gt;"",INDEX(Responses!$M$2:$M$1001,$S316)&lt;=2),", Booking/Admission","")&amp;IF(AND(INDEX(Responses!$N$2:$N$1001,$S316)&lt;&gt;"",INDEX(Responses!$N$2:$N$1001,$S316)&lt;=2),", Waiting time","")&amp;IF(AND(INDEX(Responses!$O$2:$O$1001,$S316)&lt;&gt;"",INDEX(Responses!$O$2:$O$1001,$S316)&lt;=2),", Doctor communication","")&amp;IF(AND(INDEX(Responses!$P$2:$P$1001,$S316)&lt;&gt;"",INDEX(Responses!$P$2:$P$1001,$S316)&lt;=2),", Time to ask questions","")&amp;IF(AND(INDEX(Responses!$Q$2:$Q$1001,$S316)&lt;&gt;"",INDEX(Responses!$Q$2:$Q$1001,$S316)&lt;=2),", Front desk and billing staff","")&amp;IF(AND(INDEX(Responses!$R$2:$R$1001,$S316)&lt;&gt;"",INDEX(Responses!$R$2:$R$1001,$S316)&lt;=2),", Billing clarity","")&amp;IF(AND(INDEX(Responses!$S$2:$S$1001,$S316)&lt;&gt;"",INDEX(Responses!$S$2:$S$1001,$S316)&lt;=2),", Cleanliness","")&amp;IF(AND(INDEX(Responses!$T$2:$T$1001,$S316)&lt;&gt;"",INDEX(Responses!$T$2:$T$1001,$S316)&lt;=2),", Nursing responsiveness","")&amp;IF(AND(INDEX(Responses!$U$2:$U$1001,$S316)&lt;&gt;"",INDEX(Responses!$U$2:$U$1001,$S316)&lt;=2),", Nursing courtesy","")&amp;IF(AND(INDEX(Responses!$V$2:$V$1001,$S316)&lt;&gt;"",INDEX(Responses!$V$2:$V$1001,$S316)&lt;=2),", Food","")&amp;IF(AND(INDEX(Responses!$W$2:$W$1001,$S316)&lt;&gt;"",INDEX(Responses!$W$2:$W$1001,$S316)&lt;=2),", Insurance/TPA","")&amp;IF(AND(INDEX(Responses!$X$2:$X$1001,$S316)&lt;&gt;"",INDEX(Responses!$X$2:$X$1001,$S316)&lt;=2),", Discharge process","")&amp;IF(AND(INDEX(Responses!$Y$2:$Y$1001,$S316)&lt;&gt;"",INDEX(Responses!$Y$2:$Y$1001,$S316)&lt;=2),", Discharge instructions",""),3,500))</f>
        <v/>
      </c>
      <c r="G316" s="24" t="str">
        <f aca="false">IF($S316="","",INDEX(Responses!$L$2:$L$1001,$S316)&amp;"")</f>
        <v/>
      </c>
      <c r="H316" s="27"/>
      <c r="I316" s="33"/>
      <c r="J316" s="34" t="str">
        <f aca="false">IF(OR(I316="",B316=""),"",ROUND((I316-B316)*24,1))</f>
        <v/>
      </c>
      <c r="K316" s="27"/>
      <c r="L316" s="27"/>
      <c r="M316" s="27"/>
      <c r="N316" s="35"/>
      <c r="O316" s="36" t="str">
        <f aca="false">IF(OR(N316="",B316=""),"",N316-B316)</f>
        <v/>
      </c>
      <c r="P316" s="24" t="str">
        <f aca="false">IF(J316="","",IF(AND(C316="IPD",J316&lt;=24),"Yes",IF(AND(C316&lt;&gt;"IPD",J316&lt;=48),"Yes","No")))</f>
        <v/>
      </c>
      <c r="Q316" s="24" t="str">
        <f aca="false">IF(B316="","",TEXT(B316,"yyyy-mm"))</f>
        <v/>
      </c>
      <c r="R316" s="34" t="str">
        <f aca="false">IF(AND(Q316='Monthly Summary'!$C$4,J316&lt;&gt;""),J316,"")</f>
        <v/>
      </c>
      <c r="S316" s="24" t="str">
        <f aca="false">IF(A316="","",IFERROR(MATCH(A316,Responses!$A$2:$A$1001,0),""))</f>
        <v/>
      </c>
    </row>
    <row r="317" customFormat="false" ht="15" hidden="false" customHeight="false" outlineLevel="0" collapsed="false">
      <c r="A317" s="27"/>
      <c r="B317" s="32" t="str">
        <f aca="false">IF($S317="","",INDEX(Responses!$B$2:$B$1001,$S317))</f>
        <v/>
      </c>
      <c r="C317" s="24" t="str">
        <f aca="false">IF($S317="","",INDEX(Responses!$E$2:$E$1001,$S317)&amp;"")</f>
        <v/>
      </c>
      <c r="D317" s="24" t="str">
        <f aca="false">IF($S317="","",INDEX(Responses!$G$2:$G$1001,$S317)&amp;"")</f>
        <v/>
      </c>
      <c r="E317" s="24" t="str">
        <f aca="false">IF($S317="","",INDEX(Responses!$J$2:$J$1001,$S317))</f>
        <v/>
      </c>
      <c r="F317" s="24" t="str">
        <f aca="false">IF($S317="","",MID(IF(AND(INDEX(Responses!$M$2:$M$1001,$S317)&lt;&gt;"",INDEX(Responses!$M$2:$M$1001,$S317)&lt;=2),", Booking/Admission","")&amp;IF(AND(INDEX(Responses!$N$2:$N$1001,$S317)&lt;&gt;"",INDEX(Responses!$N$2:$N$1001,$S317)&lt;=2),", Waiting time","")&amp;IF(AND(INDEX(Responses!$O$2:$O$1001,$S317)&lt;&gt;"",INDEX(Responses!$O$2:$O$1001,$S317)&lt;=2),", Doctor communication","")&amp;IF(AND(INDEX(Responses!$P$2:$P$1001,$S317)&lt;&gt;"",INDEX(Responses!$P$2:$P$1001,$S317)&lt;=2),", Time to ask questions","")&amp;IF(AND(INDEX(Responses!$Q$2:$Q$1001,$S317)&lt;&gt;"",INDEX(Responses!$Q$2:$Q$1001,$S317)&lt;=2),", Front desk and billing staff","")&amp;IF(AND(INDEX(Responses!$R$2:$R$1001,$S317)&lt;&gt;"",INDEX(Responses!$R$2:$R$1001,$S317)&lt;=2),", Billing clarity","")&amp;IF(AND(INDEX(Responses!$S$2:$S$1001,$S317)&lt;&gt;"",INDEX(Responses!$S$2:$S$1001,$S317)&lt;=2),", Cleanliness","")&amp;IF(AND(INDEX(Responses!$T$2:$T$1001,$S317)&lt;&gt;"",INDEX(Responses!$T$2:$T$1001,$S317)&lt;=2),", Nursing responsiveness","")&amp;IF(AND(INDEX(Responses!$U$2:$U$1001,$S317)&lt;&gt;"",INDEX(Responses!$U$2:$U$1001,$S317)&lt;=2),", Nursing courtesy","")&amp;IF(AND(INDEX(Responses!$V$2:$V$1001,$S317)&lt;&gt;"",INDEX(Responses!$V$2:$V$1001,$S317)&lt;=2),", Food","")&amp;IF(AND(INDEX(Responses!$W$2:$W$1001,$S317)&lt;&gt;"",INDEX(Responses!$W$2:$W$1001,$S317)&lt;=2),", Insurance/TPA","")&amp;IF(AND(INDEX(Responses!$X$2:$X$1001,$S317)&lt;&gt;"",INDEX(Responses!$X$2:$X$1001,$S317)&lt;=2),", Discharge process","")&amp;IF(AND(INDEX(Responses!$Y$2:$Y$1001,$S317)&lt;&gt;"",INDEX(Responses!$Y$2:$Y$1001,$S317)&lt;=2),", Discharge instructions",""),3,500))</f>
        <v/>
      </c>
      <c r="G317" s="24" t="str">
        <f aca="false">IF($S317="","",INDEX(Responses!$L$2:$L$1001,$S317)&amp;"")</f>
        <v/>
      </c>
      <c r="H317" s="27"/>
      <c r="I317" s="33"/>
      <c r="J317" s="34" t="str">
        <f aca="false">IF(OR(I317="",B317=""),"",ROUND((I317-B317)*24,1))</f>
        <v/>
      </c>
      <c r="K317" s="27"/>
      <c r="L317" s="27"/>
      <c r="M317" s="27"/>
      <c r="N317" s="35"/>
      <c r="O317" s="36" t="str">
        <f aca="false">IF(OR(N317="",B317=""),"",N317-B317)</f>
        <v/>
      </c>
      <c r="P317" s="24" t="str">
        <f aca="false">IF(J317="","",IF(AND(C317="IPD",J317&lt;=24),"Yes",IF(AND(C317&lt;&gt;"IPD",J317&lt;=48),"Yes","No")))</f>
        <v/>
      </c>
      <c r="Q317" s="24" t="str">
        <f aca="false">IF(B317="","",TEXT(B317,"yyyy-mm"))</f>
        <v/>
      </c>
      <c r="R317" s="34" t="str">
        <f aca="false">IF(AND(Q317='Monthly Summary'!$C$4,J317&lt;&gt;""),J317,"")</f>
        <v/>
      </c>
      <c r="S317" s="24" t="str">
        <f aca="false">IF(A317="","",IFERROR(MATCH(A317,Responses!$A$2:$A$1001,0),""))</f>
        <v/>
      </c>
    </row>
    <row r="318" customFormat="false" ht="15" hidden="false" customHeight="false" outlineLevel="0" collapsed="false">
      <c r="A318" s="27"/>
      <c r="B318" s="32" t="str">
        <f aca="false">IF($S318="","",INDEX(Responses!$B$2:$B$1001,$S318))</f>
        <v/>
      </c>
      <c r="C318" s="24" t="str">
        <f aca="false">IF($S318="","",INDEX(Responses!$E$2:$E$1001,$S318)&amp;"")</f>
        <v/>
      </c>
      <c r="D318" s="24" t="str">
        <f aca="false">IF($S318="","",INDEX(Responses!$G$2:$G$1001,$S318)&amp;"")</f>
        <v/>
      </c>
      <c r="E318" s="24" t="str">
        <f aca="false">IF($S318="","",INDEX(Responses!$J$2:$J$1001,$S318))</f>
        <v/>
      </c>
      <c r="F318" s="24" t="str">
        <f aca="false">IF($S318="","",MID(IF(AND(INDEX(Responses!$M$2:$M$1001,$S318)&lt;&gt;"",INDEX(Responses!$M$2:$M$1001,$S318)&lt;=2),", Booking/Admission","")&amp;IF(AND(INDEX(Responses!$N$2:$N$1001,$S318)&lt;&gt;"",INDEX(Responses!$N$2:$N$1001,$S318)&lt;=2),", Waiting time","")&amp;IF(AND(INDEX(Responses!$O$2:$O$1001,$S318)&lt;&gt;"",INDEX(Responses!$O$2:$O$1001,$S318)&lt;=2),", Doctor communication","")&amp;IF(AND(INDEX(Responses!$P$2:$P$1001,$S318)&lt;&gt;"",INDEX(Responses!$P$2:$P$1001,$S318)&lt;=2),", Time to ask questions","")&amp;IF(AND(INDEX(Responses!$Q$2:$Q$1001,$S318)&lt;&gt;"",INDEX(Responses!$Q$2:$Q$1001,$S318)&lt;=2),", Front desk and billing staff","")&amp;IF(AND(INDEX(Responses!$R$2:$R$1001,$S318)&lt;&gt;"",INDEX(Responses!$R$2:$R$1001,$S318)&lt;=2),", Billing clarity","")&amp;IF(AND(INDEX(Responses!$S$2:$S$1001,$S318)&lt;&gt;"",INDEX(Responses!$S$2:$S$1001,$S318)&lt;=2),", Cleanliness","")&amp;IF(AND(INDEX(Responses!$T$2:$T$1001,$S318)&lt;&gt;"",INDEX(Responses!$T$2:$T$1001,$S318)&lt;=2),", Nursing responsiveness","")&amp;IF(AND(INDEX(Responses!$U$2:$U$1001,$S318)&lt;&gt;"",INDEX(Responses!$U$2:$U$1001,$S318)&lt;=2),", Nursing courtesy","")&amp;IF(AND(INDEX(Responses!$V$2:$V$1001,$S318)&lt;&gt;"",INDEX(Responses!$V$2:$V$1001,$S318)&lt;=2),", Food","")&amp;IF(AND(INDEX(Responses!$W$2:$W$1001,$S318)&lt;&gt;"",INDEX(Responses!$W$2:$W$1001,$S318)&lt;=2),", Insurance/TPA","")&amp;IF(AND(INDEX(Responses!$X$2:$X$1001,$S318)&lt;&gt;"",INDEX(Responses!$X$2:$X$1001,$S318)&lt;=2),", Discharge process","")&amp;IF(AND(INDEX(Responses!$Y$2:$Y$1001,$S318)&lt;&gt;"",INDEX(Responses!$Y$2:$Y$1001,$S318)&lt;=2),", Discharge instructions",""),3,500))</f>
        <v/>
      </c>
      <c r="G318" s="24" t="str">
        <f aca="false">IF($S318="","",INDEX(Responses!$L$2:$L$1001,$S318)&amp;"")</f>
        <v/>
      </c>
      <c r="H318" s="27"/>
      <c r="I318" s="33"/>
      <c r="J318" s="34" t="str">
        <f aca="false">IF(OR(I318="",B318=""),"",ROUND((I318-B318)*24,1))</f>
        <v/>
      </c>
      <c r="K318" s="27"/>
      <c r="L318" s="27"/>
      <c r="M318" s="27"/>
      <c r="N318" s="35"/>
      <c r="O318" s="36" t="str">
        <f aca="false">IF(OR(N318="",B318=""),"",N318-B318)</f>
        <v/>
      </c>
      <c r="P318" s="24" t="str">
        <f aca="false">IF(J318="","",IF(AND(C318="IPD",J318&lt;=24),"Yes",IF(AND(C318&lt;&gt;"IPD",J318&lt;=48),"Yes","No")))</f>
        <v/>
      </c>
      <c r="Q318" s="24" t="str">
        <f aca="false">IF(B318="","",TEXT(B318,"yyyy-mm"))</f>
        <v/>
      </c>
      <c r="R318" s="34" t="str">
        <f aca="false">IF(AND(Q318='Monthly Summary'!$C$4,J318&lt;&gt;""),J318,"")</f>
        <v/>
      </c>
      <c r="S318" s="24" t="str">
        <f aca="false">IF(A318="","",IFERROR(MATCH(A318,Responses!$A$2:$A$1001,0),""))</f>
        <v/>
      </c>
    </row>
    <row r="319" customFormat="false" ht="15" hidden="false" customHeight="false" outlineLevel="0" collapsed="false">
      <c r="A319" s="27"/>
      <c r="B319" s="32" t="str">
        <f aca="false">IF($S319="","",INDEX(Responses!$B$2:$B$1001,$S319))</f>
        <v/>
      </c>
      <c r="C319" s="24" t="str">
        <f aca="false">IF($S319="","",INDEX(Responses!$E$2:$E$1001,$S319)&amp;"")</f>
        <v/>
      </c>
      <c r="D319" s="24" t="str">
        <f aca="false">IF($S319="","",INDEX(Responses!$G$2:$G$1001,$S319)&amp;"")</f>
        <v/>
      </c>
      <c r="E319" s="24" t="str">
        <f aca="false">IF($S319="","",INDEX(Responses!$J$2:$J$1001,$S319))</f>
        <v/>
      </c>
      <c r="F319" s="24" t="str">
        <f aca="false">IF($S319="","",MID(IF(AND(INDEX(Responses!$M$2:$M$1001,$S319)&lt;&gt;"",INDEX(Responses!$M$2:$M$1001,$S319)&lt;=2),", Booking/Admission","")&amp;IF(AND(INDEX(Responses!$N$2:$N$1001,$S319)&lt;&gt;"",INDEX(Responses!$N$2:$N$1001,$S319)&lt;=2),", Waiting time","")&amp;IF(AND(INDEX(Responses!$O$2:$O$1001,$S319)&lt;&gt;"",INDEX(Responses!$O$2:$O$1001,$S319)&lt;=2),", Doctor communication","")&amp;IF(AND(INDEX(Responses!$P$2:$P$1001,$S319)&lt;&gt;"",INDEX(Responses!$P$2:$P$1001,$S319)&lt;=2),", Time to ask questions","")&amp;IF(AND(INDEX(Responses!$Q$2:$Q$1001,$S319)&lt;&gt;"",INDEX(Responses!$Q$2:$Q$1001,$S319)&lt;=2),", Front desk and billing staff","")&amp;IF(AND(INDEX(Responses!$R$2:$R$1001,$S319)&lt;&gt;"",INDEX(Responses!$R$2:$R$1001,$S319)&lt;=2),", Billing clarity","")&amp;IF(AND(INDEX(Responses!$S$2:$S$1001,$S319)&lt;&gt;"",INDEX(Responses!$S$2:$S$1001,$S319)&lt;=2),", Cleanliness","")&amp;IF(AND(INDEX(Responses!$T$2:$T$1001,$S319)&lt;&gt;"",INDEX(Responses!$T$2:$T$1001,$S319)&lt;=2),", Nursing responsiveness","")&amp;IF(AND(INDEX(Responses!$U$2:$U$1001,$S319)&lt;&gt;"",INDEX(Responses!$U$2:$U$1001,$S319)&lt;=2),", Nursing courtesy","")&amp;IF(AND(INDEX(Responses!$V$2:$V$1001,$S319)&lt;&gt;"",INDEX(Responses!$V$2:$V$1001,$S319)&lt;=2),", Food","")&amp;IF(AND(INDEX(Responses!$W$2:$W$1001,$S319)&lt;&gt;"",INDEX(Responses!$W$2:$W$1001,$S319)&lt;=2),", Insurance/TPA","")&amp;IF(AND(INDEX(Responses!$X$2:$X$1001,$S319)&lt;&gt;"",INDEX(Responses!$X$2:$X$1001,$S319)&lt;=2),", Discharge process","")&amp;IF(AND(INDEX(Responses!$Y$2:$Y$1001,$S319)&lt;&gt;"",INDEX(Responses!$Y$2:$Y$1001,$S319)&lt;=2),", Discharge instructions",""),3,500))</f>
        <v/>
      </c>
      <c r="G319" s="24" t="str">
        <f aca="false">IF($S319="","",INDEX(Responses!$L$2:$L$1001,$S319)&amp;"")</f>
        <v/>
      </c>
      <c r="H319" s="27"/>
      <c r="I319" s="33"/>
      <c r="J319" s="34" t="str">
        <f aca="false">IF(OR(I319="",B319=""),"",ROUND((I319-B319)*24,1))</f>
        <v/>
      </c>
      <c r="K319" s="27"/>
      <c r="L319" s="27"/>
      <c r="M319" s="27"/>
      <c r="N319" s="35"/>
      <c r="O319" s="36" t="str">
        <f aca="false">IF(OR(N319="",B319=""),"",N319-B319)</f>
        <v/>
      </c>
      <c r="P319" s="24" t="str">
        <f aca="false">IF(J319="","",IF(AND(C319="IPD",J319&lt;=24),"Yes",IF(AND(C319&lt;&gt;"IPD",J319&lt;=48),"Yes","No")))</f>
        <v/>
      </c>
      <c r="Q319" s="24" t="str">
        <f aca="false">IF(B319="","",TEXT(B319,"yyyy-mm"))</f>
        <v/>
      </c>
      <c r="R319" s="34" t="str">
        <f aca="false">IF(AND(Q319='Monthly Summary'!$C$4,J319&lt;&gt;""),J319,"")</f>
        <v/>
      </c>
      <c r="S319" s="24" t="str">
        <f aca="false">IF(A319="","",IFERROR(MATCH(A319,Responses!$A$2:$A$1001,0),""))</f>
        <v/>
      </c>
    </row>
    <row r="320" customFormat="false" ht="15" hidden="false" customHeight="false" outlineLevel="0" collapsed="false">
      <c r="A320" s="27"/>
      <c r="B320" s="32" t="str">
        <f aca="false">IF($S320="","",INDEX(Responses!$B$2:$B$1001,$S320))</f>
        <v/>
      </c>
      <c r="C320" s="24" t="str">
        <f aca="false">IF($S320="","",INDEX(Responses!$E$2:$E$1001,$S320)&amp;"")</f>
        <v/>
      </c>
      <c r="D320" s="24" t="str">
        <f aca="false">IF($S320="","",INDEX(Responses!$G$2:$G$1001,$S320)&amp;"")</f>
        <v/>
      </c>
      <c r="E320" s="24" t="str">
        <f aca="false">IF($S320="","",INDEX(Responses!$J$2:$J$1001,$S320))</f>
        <v/>
      </c>
      <c r="F320" s="24" t="str">
        <f aca="false">IF($S320="","",MID(IF(AND(INDEX(Responses!$M$2:$M$1001,$S320)&lt;&gt;"",INDEX(Responses!$M$2:$M$1001,$S320)&lt;=2),", Booking/Admission","")&amp;IF(AND(INDEX(Responses!$N$2:$N$1001,$S320)&lt;&gt;"",INDEX(Responses!$N$2:$N$1001,$S320)&lt;=2),", Waiting time","")&amp;IF(AND(INDEX(Responses!$O$2:$O$1001,$S320)&lt;&gt;"",INDEX(Responses!$O$2:$O$1001,$S320)&lt;=2),", Doctor communication","")&amp;IF(AND(INDEX(Responses!$P$2:$P$1001,$S320)&lt;&gt;"",INDEX(Responses!$P$2:$P$1001,$S320)&lt;=2),", Time to ask questions","")&amp;IF(AND(INDEX(Responses!$Q$2:$Q$1001,$S320)&lt;&gt;"",INDEX(Responses!$Q$2:$Q$1001,$S320)&lt;=2),", Front desk and billing staff","")&amp;IF(AND(INDEX(Responses!$R$2:$R$1001,$S320)&lt;&gt;"",INDEX(Responses!$R$2:$R$1001,$S320)&lt;=2),", Billing clarity","")&amp;IF(AND(INDEX(Responses!$S$2:$S$1001,$S320)&lt;&gt;"",INDEX(Responses!$S$2:$S$1001,$S320)&lt;=2),", Cleanliness","")&amp;IF(AND(INDEX(Responses!$T$2:$T$1001,$S320)&lt;&gt;"",INDEX(Responses!$T$2:$T$1001,$S320)&lt;=2),", Nursing responsiveness","")&amp;IF(AND(INDEX(Responses!$U$2:$U$1001,$S320)&lt;&gt;"",INDEX(Responses!$U$2:$U$1001,$S320)&lt;=2),", Nursing courtesy","")&amp;IF(AND(INDEX(Responses!$V$2:$V$1001,$S320)&lt;&gt;"",INDEX(Responses!$V$2:$V$1001,$S320)&lt;=2),", Food","")&amp;IF(AND(INDEX(Responses!$W$2:$W$1001,$S320)&lt;&gt;"",INDEX(Responses!$W$2:$W$1001,$S320)&lt;=2),", Insurance/TPA","")&amp;IF(AND(INDEX(Responses!$X$2:$X$1001,$S320)&lt;&gt;"",INDEX(Responses!$X$2:$X$1001,$S320)&lt;=2),", Discharge process","")&amp;IF(AND(INDEX(Responses!$Y$2:$Y$1001,$S320)&lt;&gt;"",INDEX(Responses!$Y$2:$Y$1001,$S320)&lt;=2),", Discharge instructions",""),3,500))</f>
        <v/>
      </c>
      <c r="G320" s="24" t="str">
        <f aca="false">IF($S320="","",INDEX(Responses!$L$2:$L$1001,$S320)&amp;"")</f>
        <v/>
      </c>
      <c r="H320" s="27"/>
      <c r="I320" s="33"/>
      <c r="J320" s="34" t="str">
        <f aca="false">IF(OR(I320="",B320=""),"",ROUND((I320-B320)*24,1))</f>
        <v/>
      </c>
      <c r="K320" s="27"/>
      <c r="L320" s="27"/>
      <c r="M320" s="27"/>
      <c r="N320" s="35"/>
      <c r="O320" s="36" t="str">
        <f aca="false">IF(OR(N320="",B320=""),"",N320-B320)</f>
        <v/>
      </c>
      <c r="P320" s="24" t="str">
        <f aca="false">IF(J320="","",IF(AND(C320="IPD",J320&lt;=24),"Yes",IF(AND(C320&lt;&gt;"IPD",J320&lt;=48),"Yes","No")))</f>
        <v/>
      </c>
      <c r="Q320" s="24" t="str">
        <f aca="false">IF(B320="","",TEXT(B320,"yyyy-mm"))</f>
        <v/>
      </c>
      <c r="R320" s="34" t="str">
        <f aca="false">IF(AND(Q320='Monthly Summary'!$C$4,J320&lt;&gt;""),J320,"")</f>
        <v/>
      </c>
      <c r="S320" s="24" t="str">
        <f aca="false">IF(A320="","",IFERROR(MATCH(A320,Responses!$A$2:$A$1001,0),""))</f>
        <v/>
      </c>
    </row>
    <row r="321" customFormat="false" ht="15" hidden="false" customHeight="false" outlineLevel="0" collapsed="false">
      <c r="A321" s="27"/>
      <c r="B321" s="32" t="str">
        <f aca="false">IF($S321="","",INDEX(Responses!$B$2:$B$1001,$S321))</f>
        <v/>
      </c>
      <c r="C321" s="24" t="str">
        <f aca="false">IF($S321="","",INDEX(Responses!$E$2:$E$1001,$S321)&amp;"")</f>
        <v/>
      </c>
      <c r="D321" s="24" t="str">
        <f aca="false">IF($S321="","",INDEX(Responses!$G$2:$G$1001,$S321)&amp;"")</f>
        <v/>
      </c>
      <c r="E321" s="24" t="str">
        <f aca="false">IF($S321="","",INDEX(Responses!$J$2:$J$1001,$S321))</f>
        <v/>
      </c>
      <c r="F321" s="24" t="str">
        <f aca="false">IF($S321="","",MID(IF(AND(INDEX(Responses!$M$2:$M$1001,$S321)&lt;&gt;"",INDEX(Responses!$M$2:$M$1001,$S321)&lt;=2),", Booking/Admission","")&amp;IF(AND(INDEX(Responses!$N$2:$N$1001,$S321)&lt;&gt;"",INDEX(Responses!$N$2:$N$1001,$S321)&lt;=2),", Waiting time","")&amp;IF(AND(INDEX(Responses!$O$2:$O$1001,$S321)&lt;&gt;"",INDEX(Responses!$O$2:$O$1001,$S321)&lt;=2),", Doctor communication","")&amp;IF(AND(INDEX(Responses!$P$2:$P$1001,$S321)&lt;&gt;"",INDEX(Responses!$P$2:$P$1001,$S321)&lt;=2),", Time to ask questions","")&amp;IF(AND(INDEX(Responses!$Q$2:$Q$1001,$S321)&lt;&gt;"",INDEX(Responses!$Q$2:$Q$1001,$S321)&lt;=2),", Front desk and billing staff","")&amp;IF(AND(INDEX(Responses!$R$2:$R$1001,$S321)&lt;&gt;"",INDEX(Responses!$R$2:$R$1001,$S321)&lt;=2),", Billing clarity","")&amp;IF(AND(INDEX(Responses!$S$2:$S$1001,$S321)&lt;&gt;"",INDEX(Responses!$S$2:$S$1001,$S321)&lt;=2),", Cleanliness","")&amp;IF(AND(INDEX(Responses!$T$2:$T$1001,$S321)&lt;&gt;"",INDEX(Responses!$T$2:$T$1001,$S321)&lt;=2),", Nursing responsiveness","")&amp;IF(AND(INDEX(Responses!$U$2:$U$1001,$S321)&lt;&gt;"",INDEX(Responses!$U$2:$U$1001,$S321)&lt;=2),", Nursing courtesy","")&amp;IF(AND(INDEX(Responses!$V$2:$V$1001,$S321)&lt;&gt;"",INDEX(Responses!$V$2:$V$1001,$S321)&lt;=2),", Food","")&amp;IF(AND(INDEX(Responses!$W$2:$W$1001,$S321)&lt;&gt;"",INDEX(Responses!$W$2:$W$1001,$S321)&lt;=2),", Insurance/TPA","")&amp;IF(AND(INDEX(Responses!$X$2:$X$1001,$S321)&lt;&gt;"",INDEX(Responses!$X$2:$X$1001,$S321)&lt;=2),", Discharge process","")&amp;IF(AND(INDEX(Responses!$Y$2:$Y$1001,$S321)&lt;&gt;"",INDEX(Responses!$Y$2:$Y$1001,$S321)&lt;=2),", Discharge instructions",""),3,500))</f>
        <v/>
      </c>
      <c r="G321" s="24" t="str">
        <f aca="false">IF($S321="","",INDEX(Responses!$L$2:$L$1001,$S321)&amp;"")</f>
        <v/>
      </c>
      <c r="H321" s="27"/>
      <c r="I321" s="33"/>
      <c r="J321" s="34" t="str">
        <f aca="false">IF(OR(I321="",B321=""),"",ROUND((I321-B321)*24,1))</f>
        <v/>
      </c>
      <c r="K321" s="27"/>
      <c r="L321" s="27"/>
      <c r="M321" s="27"/>
      <c r="N321" s="35"/>
      <c r="O321" s="36" t="str">
        <f aca="false">IF(OR(N321="",B321=""),"",N321-B321)</f>
        <v/>
      </c>
      <c r="P321" s="24" t="str">
        <f aca="false">IF(J321="","",IF(AND(C321="IPD",J321&lt;=24),"Yes",IF(AND(C321&lt;&gt;"IPD",J321&lt;=48),"Yes","No")))</f>
        <v/>
      </c>
      <c r="Q321" s="24" t="str">
        <f aca="false">IF(B321="","",TEXT(B321,"yyyy-mm"))</f>
        <v/>
      </c>
      <c r="R321" s="34" t="str">
        <f aca="false">IF(AND(Q321='Monthly Summary'!$C$4,J321&lt;&gt;""),J321,"")</f>
        <v/>
      </c>
      <c r="S321" s="24" t="str">
        <f aca="false">IF(A321="","",IFERROR(MATCH(A321,Responses!$A$2:$A$1001,0),""))</f>
        <v/>
      </c>
    </row>
    <row r="322" customFormat="false" ht="15" hidden="false" customHeight="false" outlineLevel="0" collapsed="false">
      <c r="A322" s="27"/>
      <c r="B322" s="32" t="str">
        <f aca="false">IF($S322="","",INDEX(Responses!$B$2:$B$1001,$S322))</f>
        <v/>
      </c>
      <c r="C322" s="24" t="str">
        <f aca="false">IF($S322="","",INDEX(Responses!$E$2:$E$1001,$S322)&amp;"")</f>
        <v/>
      </c>
      <c r="D322" s="24" t="str">
        <f aca="false">IF($S322="","",INDEX(Responses!$G$2:$G$1001,$S322)&amp;"")</f>
        <v/>
      </c>
      <c r="E322" s="24" t="str">
        <f aca="false">IF($S322="","",INDEX(Responses!$J$2:$J$1001,$S322))</f>
        <v/>
      </c>
      <c r="F322" s="24" t="str">
        <f aca="false">IF($S322="","",MID(IF(AND(INDEX(Responses!$M$2:$M$1001,$S322)&lt;&gt;"",INDEX(Responses!$M$2:$M$1001,$S322)&lt;=2),", Booking/Admission","")&amp;IF(AND(INDEX(Responses!$N$2:$N$1001,$S322)&lt;&gt;"",INDEX(Responses!$N$2:$N$1001,$S322)&lt;=2),", Waiting time","")&amp;IF(AND(INDEX(Responses!$O$2:$O$1001,$S322)&lt;&gt;"",INDEX(Responses!$O$2:$O$1001,$S322)&lt;=2),", Doctor communication","")&amp;IF(AND(INDEX(Responses!$P$2:$P$1001,$S322)&lt;&gt;"",INDEX(Responses!$P$2:$P$1001,$S322)&lt;=2),", Time to ask questions","")&amp;IF(AND(INDEX(Responses!$Q$2:$Q$1001,$S322)&lt;&gt;"",INDEX(Responses!$Q$2:$Q$1001,$S322)&lt;=2),", Front desk and billing staff","")&amp;IF(AND(INDEX(Responses!$R$2:$R$1001,$S322)&lt;&gt;"",INDEX(Responses!$R$2:$R$1001,$S322)&lt;=2),", Billing clarity","")&amp;IF(AND(INDEX(Responses!$S$2:$S$1001,$S322)&lt;&gt;"",INDEX(Responses!$S$2:$S$1001,$S322)&lt;=2),", Cleanliness","")&amp;IF(AND(INDEX(Responses!$T$2:$T$1001,$S322)&lt;&gt;"",INDEX(Responses!$T$2:$T$1001,$S322)&lt;=2),", Nursing responsiveness","")&amp;IF(AND(INDEX(Responses!$U$2:$U$1001,$S322)&lt;&gt;"",INDEX(Responses!$U$2:$U$1001,$S322)&lt;=2),", Nursing courtesy","")&amp;IF(AND(INDEX(Responses!$V$2:$V$1001,$S322)&lt;&gt;"",INDEX(Responses!$V$2:$V$1001,$S322)&lt;=2),", Food","")&amp;IF(AND(INDEX(Responses!$W$2:$W$1001,$S322)&lt;&gt;"",INDEX(Responses!$W$2:$W$1001,$S322)&lt;=2),", Insurance/TPA","")&amp;IF(AND(INDEX(Responses!$X$2:$X$1001,$S322)&lt;&gt;"",INDEX(Responses!$X$2:$X$1001,$S322)&lt;=2),", Discharge process","")&amp;IF(AND(INDEX(Responses!$Y$2:$Y$1001,$S322)&lt;&gt;"",INDEX(Responses!$Y$2:$Y$1001,$S322)&lt;=2),", Discharge instructions",""),3,500))</f>
        <v/>
      </c>
      <c r="G322" s="24" t="str">
        <f aca="false">IF($S322="","",INDEX(Responses!$L$2:$L$1001,$S322)&amp;"")</f>
        <v/>
      </c>
      <c r="H322" s="27"/>
      <c r="I322" s="33"/>
      <c r="J322" s="34" t="str">
        <f aca="false">IF(OR(I322="",B322=""),"",ROUND((I322-B322)*24,1))</f>
        <v/>
      </c>
      <c r="K322" s="27"/>
      <c r="L322" s="27"/>
      <c r="M322" s="27"/>
      <c r="N322" s="35"/>
      <c r="O322" s="36" t="str">
        <f aca="false">IF(OR(N322="",B322=""),"",N322-B322)</f>
        <v/>
      </c>
      <c r="P322" s="24" t="str">
        <f aca="false">IF(J322="","",IF(AND(C322="IPD",J322&lt;=24),"Yes",IF(AND(C322&lt;&gt;"IPD",J322&lt;=48),"Yes","No")))</f>
        <v/>
      </c>
      <c r="Q322" s="24" t="str">
        <f aca="false">IF(B322="","",TEXT(B322,"yyyy-mm"))</f>
        <v/>
      </c>
      <c r="R322" s="34" t="str">
        <f aca="false">IF(AND(Q322='Monthly Summary'!$C$4,J322&lt;&gt;""),J322,"")</f>
        <v/>
      </c>
      <c r="S322" s="24" t="str">
        <f aca="false">IF(A322="","",IFERROR(MATCH(A322,Responses!$A$2:$A$1001,0),""))</f>
        <v/>
      </c>
    </row>
    <row r="323" customFormat="false" ht="15" hidden="false" customHeight="false" outlineLevel="0" collapsed="false">
      <c r="A323" s="27"/>
      <c r="B323" s="32" t="str">
        <f aca="false">IF($S323="","",INDEX(Responses!$B$2:$B$1001,$S323))</f>
        <v/>
      </c>
      <c r="C323" s="24" t="str">
        <f aca="false">IF($S323="","",INDEX(Responses!$E$2:$E$1001,$S323)&amp;"")</f>
        <v/>
      </c>
      <c r="D323" s="24" t="str">
        <f aca="false">IF($S323="","",INDEX(Responses!$G$2:$G$1001,$S323)&amp;"")</f>
        <v/>
      </c>
      <c r="E323" s="24" t="str">
        <f aca="false">IF($S323="","",INDEX(Responses!$J$2:$J$1001,$S323))</f>
        <v/>
      </c>
      <c r="F323" s="24" t="str">
        <f aca="false">IF($S323="","",MID(IF(AND(INDEX(Responses!$M$2:$M$1001,$S323)&lt;&gt;"",INDEX(Responses!$M$2:$M$1001,$S323)&lt;=2),", Booking/Admission","")&amp;IF(AND(INDEX(Responses!$N$2:$N$1001,$S323)&lt;&gt;"",INDEX(Responses!$N$2:$N$1001,$S323)&lt;=2),", Waiting time","")&amp;IF(AND(INDEX(Responses!$O$2:$O$1001,$S323)&lt;&gt;"",INDEX(Responses!$O$2:$O$1001,$S323)&lt;=2),", Doctor communication","")&amp;IF(AND(INDEX(Responses!$P$2:$P$1001,$S323)&lt;&gt;"",INDEX(Responses!$P$2:$P$1001,$S323)&lt;=2),", Time to ask questions","")&amp;IF(AND(INDEX(Responses!$Q$2:$Q$1001,$S323)&lt;&gt;"",INDEX(Responses!$Q$2:$Q$1001,$S323)&lt;=2),", Front desk and billing staff","")&amp;IF(AND(INDEX(Responses!$R$2:$R$1001,$S323)&lt;&gt;"",INDEX(Responses!$R$2:$R$1001,$S323)&lt;=2),", Billing clarity","")&amp;IF(AND(INDEX(Responses!$S$2:$S$1001,$S323)&lt;&gt;"",INDEX(Responses!$S$2:$S$1001,$S323)&lt;=2),", Cleanliness","")&amp;IF(AND(INDEX(Responses!$T$2:$T$1001,$S323)&lt;&gt;"",INDEX(Responses!$T$2:$T$1001,$S323)&lt;=2),", Nursing responsiveness","")&amp;IF(AND(INDEX(Responses!$U$2:$U$1001,$S323)&lt;&gt;"",INDEX(Responses!$U$2:$U$1001,$S323)&lt;=2),", Nursing courtesy","")&amp;IF(AND(INDEX(Responses!$V$2:$V$1001,$S323)&lt;&gt;"",INDEX(Responses!$V$2:$V$1001,$S323)&lt;=2),", Food","")&amp;IF(AND(INDEX(Responses!$W$2:$W$1001,$S323)&lt;&gt;"",INDEX(Responses!$W$2:$W$1001,$S323)&lt;=2),", Insurance/TPA","")&amp;IF(AND(INDEX(Responses!$X$2:$X$1001,$S323)&lt;&gt;"",INDEX(Responses!$X$2:$X$1001,$S323)&lt;=2),", Discharge process","")&amp;IF(AND(INDEX(Responses!$Y$2:$Y$1001,$S323)&lt;&gt;"",INDEX(Responses!$Y$2:$Y$1001,$S323)&lt;=2),", Discharge instructions",""),3,500))</f>
        <v/>
      </c>
      <c r="G323" s="24" t="str">
        <f aca="false">IF($S323="","",INDEX(Responses!$L$2:$L$1001,$S323)&amp;"")</f>
        <v/>
      </c>
      <c r="H323" s="27"/>
      <c r="I323" s="33"/>
      <c r="J323" s="34" t="str">
        <f aca="false">IF(OR(I323="",B323=""),"",ROUND((I323-B323)*24,1))</f>
        <v/>
      </c>
      <c r="K323" s="27"/>
      <c r="L323" s="27"/>
      <c r="M323" s="27"/>
      <c r="N323" s="35"/>
      <c r="O323" s="36" t="str">
        <f aca="false">IF(OR(N323="",B323=""),"",N323-B323)</f>
        <v/>
      </c>
      <c r="P323" s="24" t="str">
        <f aca="false">IF(J323="","",IF(AND(C323="IPD",J323&lt;=24),"Yes",IF(AND(C323&lt;&gt;"IPD",J323&lt;=48),"Yes","No")))</f>
        <v/>
      </c>
      <c r="Q323" s="24" t="str">
        <f aca="false">IF(B323="","",TEXT(B323,"yyyy-mm"))</f>
        <v/>
      </c>
      <c r="R323" s="34" t="str">
        <f aca="false">IF(AND(Q323='Monthly Summary'!$C$4,J323&lt;&gt;""),J323,"")</f>
        <v/>
      </c>
      <c r="S323" s="24" t="str">
        <f aca="false">IF(A323="","",IFERROR(MATCH(A323,Responses!$A$2:$A$1001,0),""))</f>
        <v/>
      </c>
    </row>
    <row r="324" customFormat="false" ht="15" hidden="false" customHeight="false" outlineLevel="0" collapsed="false">
      <c r="A324" s="27"/>
      <c r="B324" s="32" t="str">
        <f aca="false">IF($S324="","",INDEX(Responses!$B$2:$B$1001,$S324))</f>
        <v/>
      </c>
      <c r="C324" s="24" t="str">
        <f aca="false">IF($S324="","",INDEX(Responses!$E$2:$E$1001,$S324)&amp;"")</f>
        <v/>
      </c>
      <c r="D324" s="24" t="str">
        <f aca="false">IF($S324="","",INDEX(Responses!$G$2:$G$1001,$S324)&amp;"")</f>
        <v/>
      </c>
      <c r="E324" s="24" t="str">
        <f aca="false">IF($S324="","",INDEX(Responses!$J$2:$J$1001,$S324))</f>
        <v/>
      </c>
      <c r="F324" s="24" t="str">
        <f aca="false">IF($S324="","",MID(IF(AND(INDEX(Responses!$M$2:$M$1001,$S324)&lt;&gt;"",INDEX(Responses!$M$2:$M$1001,$S324)&lt;=2),", Booking/Admission","")&amp;IF(AND(INDEX(Responses!$N$2:$N$1001,$S324)&lt;&gt;"",INDEX(Responses!$N$2:$N$1001,$S324)&lt;=2),", Waiting time","")&amp;IF(AND(INDEX(Responses!$O$2:$O$1001,$S324)&lt;&gt;"",INDEX(Responses!$O$2:$O$1001,$S324)&lt;=2),", Doctor communication","")&amp;IF(AND(INDEX(Responses!$P$2:$P$1001,$S324)&lt;&gt;"",INDEX(Responses!$P$2:$P$1001,$S324)&lt;=2),", Time to ask questions","")&amp;IF(AND(INDEX(Responses!$Q$2:$Q$1001,$S324)&lt;&gt;"",INDEX(Responses!$Q$2:$Q$1001,$S324)&lt;=2),", Front desk and billing staff","")&amp;IF(AND(INDEX(Responses!$R$2:$R$1001,$S324)&lt;&gt;"",INDEX(Responses!$R$2:$R$1001,$S324)&lt;=2),", Billing clarity","")&amp;IF(AND(INDEX(Responses!$S$2:$S$1001,$S324)&lt;&gt;"",INDEX(Responses!$S$2:$S$1001,$S324)&lt;=2),", Cleanliness","")&amp;IF(AND(INDEX(Responses!$T$2:$T$1001,$S324)&lt;&gt;"",INDEX(Responses!$T$2:$T$1001,$S324)&lt;=2),", Nursing responsiveness","")&amp;IF(AND(INDEX(Responses!$U$2:$U$1001,$S324)&lt;&gt;"",INDEX(Responses!$U$2:$U$1001,$S324)&lt;=2),", Nursing courtesy","")&amp;IF(AND(INDEX(Responses!$V$2:$V$1001,$S324)&lt;&gt;"",INDEX(Responses!$V$2:$V$1001,$S324)&lt;=2),", Food","")&amp;IF(AND(INDEX(Responses!$W$2:$W$1001,$S324)&lt;&gt;"",INDEX(Responses!$W$2:$W$1001,$S324)&lt;=2),", Insurance/TPA","")&amp;IF(AND(INDEX(Responses!$X$2:$X$1001,$S324)&lt;&gt;"",INDEX(Responses!$X$2:$X$1001,$S324)&lt;=2),", Discharge process","")&amp;IF(AND(INDEX(Responses!$Y$2:$Y$1001,$S324)&lt;&gt;"",INDEX(Responses!$Y$2:$Y$1001,$S324)&lt;=2),", Discharge instructions",""),3,500))</f>
        <v/>
      </c>
      <c r="G324" s="24" t="str">
        <f aca="false">IF($S324="","",INDEX(Responses!$L$2:$L$1001,$S324)&amp;"")</f>
        <v/>
      </c>
      <c r="H324" s="27"/>
      <c r="I324" s="33"/>
      <c r="J324" s="34" t="str">
        <f aca="false">IF(OR(I324="",B324=""),"",ROUND((I324-B324)*24,1))</f>
        <v/>
      </c>
      <c r="K324" s="27"/>
      <c r="L324" s="27"/>
      <c r="M324" s="27"/>
      <c r="N324" s="35"/>
      <c r="O324" s="36" t="str">
        <f aca="false">IF(OR(N324="",B324=""),"",N324-B324)</f>
        <v/>
      </c>
      <c r="P324" s="24" t="str">
        <f aca="false">IF(J324="","",IF(AND(C324="IPD",J324&lt;=24),"Yes",IF(AND(C324&lt;&gt;"IPD",J324&lt;=48),"Yes","No")))</f>
        <v/>
      </c>
      <c r="Q324" s="24" t="str">
        <f aca="false">IF(B324="","",TEXT(B324,"yyyy-mm"))</f>
        <v/>
      </c>
      <c r="R324" s="34" t="str">
        <f aca="false">IF(AND(Q324='Monthly Summary'!$C$4,J324&lt;&gt;""),J324,"")</f>
        <v/>
      </c>
      <c r="S324" s="24" t="str">
        <f aca="false">IF(A324="","",IFERROR(MATCH(A324,Responses!$A$2:$A$1001,0),""))</f>
        <v/>
      </c>
    </row>
    <row r="325" customFormat="false" ht="15" hidden="false" customHeight="false" outlineLevel="0" collapsed="false">
      <c r="A325" s="27"/>
      <c r="B325" s="32" t="str">
        <f aca="false">IF($S325="","",INDEX(Responses!$B$2:$B$1001,$S325))</f>
        <v/>
      </c>
      <c r="C325" s="24" t="str">
        <f aca="false">IF($S325="","",INDEX(Responses!$E$2:$E$1001,$S325)&amp;"")</f>
        <v/>
      </c>
      <c r="D325" s="24" t="str">
        <f aca="false">IF($S325="","",INDEX(Responses!$G$2:$G$1001,$S325)&amp;"")</f>
        <v/>
      </c>
      <c r="E325" s="24" t="str">
        <f aca="false">IF($S325="","",INDEX(Responses!$J$2:$J$1001,$S325))</f>
        <v/>
      </c>
      <c r="F325" s="24" t="str">
        <f aca="false">IF($S325="","",MID(IF(AND(INDEX(Responses!$M$2:$M$1001,$S325)&lt;&gt;"",INDEX(Responses!$M$2:$M$1001,$S325)&lt;=2),", Booking/Admission","")&amp;IF(AND(INDEX(Responses!$N$2:$N$1001,$S325)&lt;&gt;"",INDEX(Responses!$N$2:$N$1001,$S325)&lt;=2),", Waiting time","")&amp;IF(AND(INDEX(Responses!$O$2:$O$1001,$S325)&lt;&gt;"",INDEX(Responses!$O$2:$O$1001,$S325)&lt;=2),", Doctor communication","")&amp;IF(AND(INDEX(Responses!$P$2:$P$1001,$S325)&lt;&gt;"",INDEX(Responses!$P$2:$P$1001,$S325)&lt;=2),", Time to ask questions","")&amp;IF(AND(INDEX(Responses!$Q$2:$Q$1001,$S325)&lt;&gt;"",INDEX(Responses!$Q$2:$Q$1001,$S325)&lt;=2),", Front desk and billing staff","")&amp;IF(AND(INDEX(Responses!$R$2:$R$1001,$S325)&lt;&gt;"",INDEX(Responses!$R$2:$R$1001,$S325)&lt;=2),", Billing clarity","")&amp;IF(AND(INDEX(Responses!$S$2:$S$1001,$S325)&lt;&gt;"",INDEX(Responses!$S$2:$S$1001,$S325)&lt;=2),", Cleanliness","")&amp;IF(AND(INDEX(Responses!$T$2:$T$1001,$S325)&lt;&gt;"",INDEX(Responses!$T$2:$T$1001,$S325)&lt;=2),", Nursing responsiveness","")&amp;IF(AND(INDEX(Responses!$U$2:$U$1001,$S325)&lt;&gt;"",INDEX(Responses!$U$2:$U$1001,$S325)&lt;=2),", Nursing courtesy","")&amp;IF(AND(INDEX(Responses!$V$2:$V$1001,$S325)&lt;&gt;"",INDEX(Responses!$V$2:$V$1001,$S325)&lt;=2),", Food","")&amp;IF(AND(INDEX(Responses!$W$2:$W$1001,$S325)&lt;&gt;"",INDEX(Responses!$W$2:$W$1001,$S325)&lt;=2),", Insurance/TPA","")&amp;IF(AND(INDEX(Responses!$X$2:$X$1001,$S325)&lt;&gt;"",INDEX(Responses!$X$2:$X$1001,$S325)&lt;=2),", Discharge process","")&amp;IF(AND(INDEX(Responses!$Y$2:$Y$1001,$S325)&lt;&gt;"",INDEX(Responses!$Y$2:$Y$1001,$S325)&lt;=2),", Discharge instructions",""),3,500))</f>
        <v/>
      </c>
      <c r="G325" s="24" t="str">
        <f aca="false">IF($S325="","",INDEX(Responses!$L$2:$L$1001,$S325)&amp;"")</f>
        <v/>
      </c>
      <c r="H325" s="27"/>
      <c r="I325" s="33"/>
      <c r="J325" s="34" t="str">
        <f aca="false">IF(OR(I325="",B325=""),"",ROUND((I325-B325)*24,1))</f>
        <v/>
      </c>
      <c r="K325" s="27"/>
      <c r="L325" s="27"/>
      <c r="M325" s="27"/>
      <c r="N325" s="35"/>
      <c r="O325" s="36" t="str">
        <f aca="false">IF(OR(N325="",B325=""),"",N325-B325)</f>
        <v/>
      </c>
      <c r="P325" s="24" t="str">
        <f aca="false">IF(J325="","",IF(AND(C325="IPD",J325&lt;=24),"Yes",IF(AND(C325&lt;&gt;"IPD",J325&lt;=48),"Yes","No")))</f>
        <v/>
      </c>
      <c r="Q325" s="24" t="str">
        <f aca="false">IF(B325="","",TEXT(B325,"yyyy-mm"))</f>
        <v/>
      </c>
      <c r="R325" s="34" t="str">
        <f aca="false">IF(AND(Q325='Monthly Summary'!$C$4,J325&lt;&gt;""),J325,"")</f>
        <v/>
      </c>
      <c r="S325" s="24" t="str">
        <f aca="false">IF(A325="","",IFERROR(MATCH(A325,Responses!$A$2:$A$1001,0),""))</f>
        <v/>
      </c>
    </row>
    <row r="326" customFormat="false" ht="15" hidden="false" customHeight="false" outlineLevel="0" collapsed="false">
      <c r="A326" s="27"/>
      <c r="B326" s="32" t="str">
        <f aca="false">IF($S326="","",INDEX(Responses!$B$2:$B$1001,$S326))</f>
        <v/>
      </c>
      <c r="C326" s="24" t="str">
        <f aca="false">IF($S326="","",INDEX(Responses!$E$2:$E$1001,$S326)&amp;"")</f>
        <v/>
      </c>
      <c r="D326" s="24" t="str">
        <f aca="false">IF($S326="","",INDEX(Responses!$G$2:$G$1001,$S326)&amp;"")</f>
        <v/>
      </c>
      <c r="E326" s="24" t="str">
        <f aca="false">IF($S326="","",INDEX(Responses!$J$2:$J$1001,$S326))</f>
        <v/>
      </c>
      <c r="F326" s="24" t="str">
        <f aca="false">IF($S326="","",MID(IF(AND(INDEX(Responses!$M$2:$M$1001,$S326)&lt;&gt;"",INDEX(Responses!$M$2:$M$1001,$S326)&lt;=2),", Booking/Admission","")&amp;IF(AND(INDEX(Responses!$N$2:$N$1001,$S326)&lt;&gt;"",INDEX(Responses!$N$2:$N$1001,$S326)&lt;=2),", Waiting time","")&amp;IF(AND(INDEX(Responses!$O$2:$O$1001,$S326)&lt;&gt;"",INDEX(Responses!$O$2:$O$1001,$S326)&lt;=2),", Doctor communication","")&amp;IF(AND(INDEX(Responses!$P$2:$P$1001,$S326)&lt;&gt;"",INDEX(Responses!$P$2:$P$1001,$S326)&lt;=2),", Time to ask questions","")&amp;IF(AND(INDEX(Responses!$Q$2:$Q$1001,$S326)&lt;&gt;"",INDEX(Responses!$Q$2:$Q$1001,$S326)&lt;=2),", Front desk and billing staff","")&amp;IF(AND(INDEX(Responses!$R$2:$R$1001,$S326)&lt;&gt;"",INDEX(Responses!$R$2:$R$1001,$S326)&lt;=2),", Billing clarity","")&amp;IF(AND(INDEX(Responses!$S$2:$S$1001,$S326)&lt;&gt;"",INDEX(Responses!$S$2:$S$1001,$S326)&lt;=2),", Cleanliness","")&amp;IF(AND(INDEX(Responses!$T$2:$T$1001,$S326)&lt;&gt;"",INDEX(Responses!$T$2:$T$1001,$S326)&lt;=2),", Nursing responsiveness","")&amp;IF(AND(INDEX(Responses!$U$2:$U$1001,$S326)&lt;&gt;"",INDEX(Responses!$U$2:$U$1001,$S326)&lt;=2),", Nursing courtesy","")&amp;IF(AND(INDEX(Responses!$V$2:$V$1001,$S326)&lt;&gt;"",INDEX(Responses!$V$2:$V$1001,$S326)&lt;=2),", Food","")&amp;IF(AND(INDEX(Responses!$W$2:$W$1001,$S326)&lt;&gt;"",INDEX(Responses!$W$2:$W$1001,$S326)&lt;=2),", Insurance/TPA","")&amp;IF(AND(INDEX(Responses!$X$2:$X$1001,$S326)&lt;&gt;"",INDEX(Responses!$X$2:$X$1001,$S326)&lt;=2),", Discharge process","")&amp;IF(AND(INDEX(Responses!$Y$2:$Y$1001,$S326)&lt;&gt;"",INDEX(Responses!$Y$2:$Y$1001,$S326)&lt;=2),", Discharge instructions",""),3,500))</f>
        <v/>
      </c>
      <c r="G326" s="24" t="str">
        <f aca="false">IF($S326="","",INDEX(Responses!$L$2:$L$1001,$S326)&amp;"")</f>
        <v/>
      </c>
      <c r="H326" s="27"/>
      <c r="I326" s="33"/>
      <c r="J326" s="34" t="str">
        <f aca="false">IF(OR(I326="",B326=""),"",ROUND((I326-B326)*24,1))</f>
        <v/>
      </c>
      <c r="K326" s="27"/>
      <c r="L326" s="27"/>
      <c r="M326" s="27"/>
      <c r="N326" s="35"/>
      <c r="O326" s="36" t="str">
        <f aca="false">IF(OR(N326="",B326=""),"",N326-B326)</f>
        <v/>
      </c>
      <c r="P326" s="24" t="str">
        <f aca="false">IF(J326="","",IF(AND(C326="IPD",J326&lt;=24),"Yes",IF(AND(C326&lt;&gt;"IPD",J326&lt;=48),"Yes","No")))</f>
        <v/>
      </c>
      <c r="Q326" s="24" t="str">
        <f aca="false">IF(B326="","",TEXT(B326,"yyyy-mm"))</f>
        <v/>
      </c>
      <c r="R326" s="34" t="str">
        <f aca="false">IF(AND(Q326='Monthly Summary'!$C$4,J326&lt;&gt;""),J326,"")</f>
        <v/>
      </c>
      <c r="S326" s="24" t="str">
        <f aca="false">IF(A326="","",IFERROR(MATCH(A326,Responses!$A$2:$A$1001,0),""))</f>
        <v/>
      </c>
    </row>
    <row r="327" customFormat="false" ht="15" hidden="false" customHeight="false" outlineLevel="0" collapsed="false">
      <c r="A327" s="27"/>
      <c r="B327" s="32" t="str">
        <f aca="false">IF($S327="","",INDEX(Responses!$B$2:$B$1001,$S327))</f>
        <v/>
      </c>
      <c r="C327" s="24" t="str">
        <f aca="false">IF($S327="","",INDEX(Responses!$E$2:$E$1001,$S327)&amp;"")</f>
        <v/>
      </c>
      <c r="D327" s="24" t="str">
        <f aca="false">IF($S327="","",INDEX(Responses!$G$2:$G$1001,$S327)&amp;"")</f>
        <v/>
      </c>
      <c r="E327" s="24" t="str">
        <f aca="false">IF($S327="","",INDEX(Responses!$J$2:$J$1001,$S327))</f>
        <v/>
      </c>
      <c r="F327" s="24" t="str">
        <f aca="false">IF($S327="","",MID(IF(AND(INDEX(Responses!$M$2:$M$1001,$S327)&lt;&gt;"",INDEX(Responses!$M$2:$M$1001,$S327)&lt;=2),", Booking/Admission","")&amp;IF(AND(INDEX(Responses!$N$2:$N$1001,$S327)&lt;&gt;"",INDEX(Responses!$N$2:$N$1001,$S327)&lt;=2),", Waiting time","")&amp;IF(AND(INDEX(Responses!$O$2:$O$1001,$S327)&lt;&gt;"",INDEX(Responses!$O$2:$O$1001,$S327)&lt;=2),", Doctor communication","")&amp;IF(AND(INDEX(Responses!$P$2:$P$1001,$S327)&lt;&gt;"",INDEX(Responses!$P$2:$P$1001,$S327)&lt;=2),", Time to ask questions","")&amp;IF(AND(INDEX(Responses!$Q$2:$Q$1001,$S327)&lt;&gt;"",INDEX(Responses!$Q$2:$Q$1001,$S327)&lt;=2),", Front desk and billing staff","")&amp;IF(AND(INDEX(Responses!$R$2:$R$1001,$S327)&lt;&gt;"",INDEX(Responses!$R$2:$R$1001,$S327)&lt;=2),", Billing clarity","")&amp;IF(AND(INDEX(Responses!$S$2:$S$1001,$S327)&lt;&gt;"",INDEX(Responses!$S$2:$S$1001,$S327)&lt;=2),", Cleanliness","")&amp;IF(AND(INDEX(Responses!$T$2:$T$1001,$S327)&lt;&gt;"",INDEX(Responses!$T$2:$T$1001,$S327)&lt;=2),", Nursing responsiveness","")&amp;IF(AND(INDEX(Responses!$U$2:$U$1001,$S327)&lt;&gt;"",INDEX(Responses!$U$2:$U$1001,$S327)&lt;=2),", Nursing courtesy","")&amp;IF(AND(INDEX(Responses!$V$2:$V$1001,$S327)&lt;&gt;"",INDEX(Responses!$V$2:$V$1001,$S327)&lt;=2),", Food","")&amp;IF(AND(INDEX(Responses!$W$2:$W$1001,$S327)&lt;&gt;"",INDEX(Responses!$W$2:$W$1001,$S327)&lt;=2),", Insurance/TPA","")&amp;IF(AND(INDEX(Responses!$X$2:$X$1001,$S327)&lt;&gt;"",INDEX(Responses!$X$2:$X$1001,$S327)&lt;=2),", Discharge process","")&amp;IF(AND(INDEX(Responses!$Y$2:$Y$1001,$S327)&lt;&gt;"",INDEX(Responses!$Y$2:$Y$1001,$S327)&lt;=2),", Discharge instructions",""),3,500))</f>
        <v/>
      </c>
      <c r="G327" s="24" t="str">
        <f aca="false">IF($S327="","",INDEX(Responses!$L$2:$L$1001,$S327)&amp;"")</f>
        <v/>
      </c>
      <c r="H327" s="27"/>
      <c r="I327" s="33"/>
      <c r="J327" s="34" t="str">
        <f aca="false">IF(OR(I327="",B327=""),"",ROUND((I327-B327)*24,1))</f>
        <v/>
      </c>
      <c r="K327" s="27"/>
      <c r="L327" s="27"/>
      <c r="M327" s="27"/>
      <c r="N327" s="35"/>
      <c r="O327" s="36" t="str">
        <f aca="false">IF(OR(N327="",B327=""),"",N327-B327)</f>
        <v/>
      </c>
      <c r="P327" s="24" t="str">
        <f aca="false">IF(J327="","",IF(AND(C327="IPD",J327&lt;=24),"Yes",IF(AND(C327&lt;&gt;"IPD",J327&lt;=48),"Yes","No")))</f>
        <v/>
      </c>
      <c r="Q327" s="24" t="str">
        <f aca="false">IF(B327="","",TEXT(B327,"yyyy-mm"))</f>
        <v/>
      </c>
      <c r="R327" s="34" t="str">
        <f aca="false">IF(AND(Q327='Monthly Summary'!$C$4,J327&lt;&gt;""),J327,"")</f>
        <v/>
      </c>
      <c r="S327" s="24" t="str">
        <f aca="false">IF(A327="","",IFERROR(MATCH(A327,Responses!$A$2:$A$1001,0),""))</f>
        <v/>
      </c>
    </row>
    <row r="328" customFormat="false" ht="15" hidden="false" customHeight="false" outlineLevel="0" collapsed="false">
      <c r="A328" s="27"/>
      <c r="B328" s="32" t="str">
        <f aca="false">IF($S328="","",INDEX(Responses!$B$2:$B$1001,$S328))</f>
        <v/>
      </c>
      <c r="C328" s="24" t="str">
        <f aca="false">IF($S328="","",INDEX(Responses!$E$2:$E$1001,$S328)&amp;"")</f>
        <v/>
      </c>
      <c r="D328" s="24" t="str">
        <f aca="false">IF($S328="","",INDEX(Responses!$G$2:$G$1001,$S328)&amp;"")</f>
        <v/>
      </c>
      <c r="E328" s="24" t="str">
        <f aca="false">IF($S328="","",INDEX(Responses!$J$2:$J$1001,$S328))</f>
        <v/>
      </c>
      <c r="F328" s="24" t="str">
        <f aca="false">IF($S328="","",MID(IF(AND(INDEX(Responses!$M$2:$M$1001,$S328)&lt;&gt;"",INDEX(Responses!$M$2:$M$1001,$S328)&lt;=2),", Booking/Admission","")&amp;IF(AND(INDEX(Responses!$N$2:$N$1001,$S328)&lt;&gt;"",INDEX(Responses!$N$2:$N$1001,$S328)&lt;=2),", Waiting time","")&amp;IF(AND(INDEX(Responses!$O$2:$O$1001,$S328)&lt;&gt;"",INDEX(Responses!$O$2:$O$1001,$S328)&lt;=2),", Doctor communication","")&amp;IF(AND(INDEX(Responses!$P$2:$P$1001,$S328)&lt;&gt;"",INDEX(Responses!$P$2:$P$1001,$S328)&lt;=2),", Time to ask questions","")&amp;IF(AND(INDEX(Responses!$Q$2:$Q$1001,$S328)&lt;&gt;"",INDEX(Responses!$Q$2:$Q$1001,$S328)&lt;=2),", Front desk and billing staff","")&amp;IF(AND(INDEX(Responses!$R$2:$R$1001,$S328)&lt;&gt;"",INDEX(Responses!$R$2:$R$1001,$S328)&lt;=2),", Billing clarity","")&amp;IF(AND(INDEX(Responses!$S$2:$S$1001,$S328)&lt;&gt;"",INDEX(Responses!$S$2:$S$1001,$S328)&lt;=2),", Cleanliness","")&amp;IF(AND(INDEX(Responses!$T$2:$T$1001,$S328)&lt;&gt;"",INDEX(Responses!$T$2:$T$1001,$S328)&lt;=2),", Nursing responsiveness","")&amp;IF(AND(INDEX(Responses!$U$2:$U$1001,$S328)&lt;&gt;"",INDEX(Responses!$U$2:$U$1001,$S328)&lt;=2),", Nursing courtesy","")&amp;IF(AND(INDEX(Responses!$V$2:$V$1001,$S328)&lt;&gt;"",INDEX(Responses!$V$2:$V$1001,$S328)&lt;=2),", Food","")&amp;IF(AND(INDEX(Responses!$W$2:$W$1001,$S328)&lt;&gt;"",INDEX(Responses!$W$2:$W$1001,$S328)&lt;=2),", Insurance/TPA","")&amp;IF(AND(INDEX(Responses!$X$2:$X$1001,$S328)&lt;&gt;"",INDEX(Responses!$X$2:$X$1001,$S328)&lt;=2),", Discharge process","")&amp;IF(AND(INDEX(Responses!$Y$2:$Y$1001,$S328)&lt;&gt;"",INDEX(Responses!$Y$2:$Y$1001,$S328)&lt;=2),", Discharge instructions",""),3,500))</f>
        <v/>
      </c>
      <c r="G328" s="24" t="str">
        <f aca="false">IF($S328="","",INDEX(Responses!$L$2:$L$1001,$S328)&amp;"")</f>
        <v/>
      </c>
      <c r="H328" s="27"/>
      <c r="I328" s="33"/>
      <c r="J328" s="34" t="str">
        <f aca="false">IF(OR(I328="",B328=""),"",ROUND((I328-B328)*24,1))</f>
        <v/>
      </c>
      <c r="K328" s="27"/>
      <c r="L328" s="27"/>
      <c r="M328" s="27"/>
      <c r="N328" s="35"/>
      <c r="O328" s="36" t="str">
        <f aca="false">IF(OR(N328="",B328=""),"",N328-B328)</f>
        <v/>
      </c>
      <c r="P328" s="24" t="str">
        <f aca="false">IF(J328="","",IF(AND(C328="IPD",J328&lt;=24),"Yes",IF(AND(C328&lt;&gt;"IPD",J328&lt;=48),"Yes","No")))</f>
        <v/>
      </c>
      <c r="Q328" s="24" t="str">
        <f aca="false">IF(B328="","",TEXT(B328,"yyyy-mm"))</f>
        <v/>
      </c>
      <c r="R328" s="34" t="str">
        <f aca="false">IF(AND(Q328='Monthly Summary'!$C$4,J328&lt;&gt;""),J328,"")</f>
        <v/>
      </c>
      <c r="S328" s="24" t="str">
        <f aca="false">IF(A328="","",IFERROR(MATCH(A328,Responses!$A$2:$A$1001,0),""))</f>
        <v/>
      </c>
    </row>
    <row r="329" customFormat="false" ht="15" hidden="false" customHeight="false" outlineLevel="0" collapsed="false">
      <c r="A329" s="27"/>
      <c r="B329" s="32" t="str">
        <f aca="false">IF($S329="","",INDEX(Responses!$B$2:$B$1001,$S329))</f>
        <v/>
      </c>
      <c r="C329" s="24" t="str">
        <f aca="false">IF($S329="","",INDEX(Responses!$E$2:$E$1001,$S329)&amp;"")</f>
        <v/>
      </c>
      <c r="D329" s="24" t="str">
        <f aca="false">IF($S329="","",INDEX(Responses!$G$2:$G$1001,$S329)&amp;"")</f>
        <v/>
      </c>
      <c r="E329" s="24" t="str">
        <f aca="false">IF($S329="","",INDEX(Responses!$J$2:$J$1001,$S329))</f>
        <v/>
      </c>
      <c r="F329" s="24" t="str">
        <f aca="false">IF($S329="","",MID(IF(AND(INDEX(Responses!$M$2:$M$1001,$S329)&lt;&gt;"",INDEX(Responses!$M$2:$M$1001,$S329)&lt;=2),", Booking/Admission","")&amp;IF(AND(INDEX(Responses!$N$2:$N$1001,$S329)&lt;&gt;"",INDEX(Responses!$N$2:$N$1001,$S329)&lt;=2),", Waiting time","")&amp;IF(AND(INDEX(Responses!$O$2:$O$1001,$S329)&lt;&gt;"",INDEX(Responses!$O$2:$O$1001,$S329)&lt;=2),", Doctor communication","")&amp;IF(AND(INDEX(Responses!$P$2:$P$1001,$S329)&lt;&gt;"",INDEX(Responses!$P$2:$P$1001,$S329)&lt;=2),", Time to ask questions","")&amp;IF(AND(INDEX(Responses!$Q$2:$Q$1001,$S329)&lt;&gt;"",INDEX(Responses!$Q$2:$Q$1001,$S329)&lt;=2),", Front desk and billing staff","")&amp;IF(AND(INDEX(Responses!$R$2:$R$1001,$S329)&lt;&gt;"",INDEX(Responses!$R$2:$R$1001,$S329)&lt;=2),", Billing clarity","")&amp;IF(AND(INDEX(Responses!$S$2:$S$1001,$S329)&lt;&gt;"",INDEX(Responses!$S$2:$S$1001,$S329)&lt;=2),", Cleanliness","")&amp;IF(AND(INDEX(Responses!$T$2:$T$1001,$S329)&lt;&gt;"",INDEX(Responses!$T$2:$T$1001,$S329)&lt;=2),", Nursing responsiveness","")&amp;IF(AND(INDEX(Responses!$U$2:$U$1001,$S329)&lt;&gt;"",INDEX(Responses!$U$2:$U$1001,$S329)&lt;=2),", Nursing courtesy","")&amp;IF(AND(INDEX(Responses!$V$2:$V$1001,$S329)&lt;&gt;"",INDEX(Responses!$V$2:$V$1001,$S329)&lt;=2),", Food","")&amp;IF(AND(INDEX(Responses!$W$2:$W$1001,$S329)&lt;&gt;"",INDEX(Responses!$W$2:$W$1001,$S329)&lt;=2),", Insurance/TPA","")&amp;IF(AND(INDEX(Responses!$X$2:$X$1001,$S329)&lt;&gt;"",INDEX(Responses!$X$2:$X$1001,$S329)&lt;=2),", Discharge process","")&amp;IF(AND(INDEX(Responses!$Y$2:$Y$1001,$S329)&lt;&gt;"",INDEX(Responses!$Y$2:$Y$1001,$S329)&lt;=2),", Discharge instructions",""),3,500))</f>
        <v/>
      </c>
      <c r="G329" s="24" t="str">
        <f aca="false">IF($S329="","",INDEX(Responses!$L$2:$L$1001,$S329)&amp;"")</f>
        <v/>
      </c>
      <c r="H329" s="27"/>
      <c r="I329" s="33"/>
      <c r="J329" s="34" t="str">
        <f aca="false">IF(OR(I329="",B329=""),"",ROUND((I329-B329)*24,1))</f>
        <v/>
      </c>
      <c r="K329" s="27"/>
      <c r="L329" s="27"/>
      <c r="M329" s="27"/>
      <c r="N329" s="35"/>
      <c r="O329" s="36" t="str">
        <f aca="false">IF(OR(N329="",B329=""),"",N329-B329)</f>
        <v/>
      </c>
      <c r="P329" s="24" t="str">
        <f aca="false">IF(J329="","",IF(AND(C329="IPD",J329&lt;=24),"Yes",IF(AND(C329&lt;&gt;"IPD",J329&lt;=48),"Yes","No")))</f>
        <v/>
      </c>
      <c r="Q329" s="24" t="str">
        <f aca="false">IF(B329="","",TEXT(B329,"yyyy-mm"))</f>
        <v/>
      </c>
      <c r="R329" s="34" t="str">
        <f aca="false">IF(AND(Q329='Monthly Summary'!$C$4,J329&lt;&gt;""),J329,"")</f>
        <v/>
      </c>
      <c r="S329" s="24" t="str">
        <f aca="false">IF(A329="","",IFERROR(MATCH(A329,Responses!$A$2:$A$1001,0),""))</f>
        <v/>
      </c>
    </row>
    <row r="330" customFormat="false" ht="15" hidden="false" customHeight="false" outlineLevel="0" collapsed="false">
      <c r="A330" s="27"/>
      <c r="B330" s="32" t="str">
        <f aca="false">IF($S330="","",INDEX(Responses!$B$2:$B$1001,$S330))</f>
        <v/>
      </c>
      <c r="C330" s="24" t="str">
        <f aca="false">IF($S330="","",INDEX(Responses!$E$2:$E$1001,$S330)&amp;"")</f>
        <v/>
      </c>
      <c r="D330" s="24" t="str">
        <f aca="false">IF($S330="","",INDEX(Responses!$G$2:$G$1001,$S330)&amp;"")</f>
        <v/>
      </c>
      <c r="E330" s="24" t="str">
        <f aca="false">IF($S330="","",INDEX(Responses!$J$2:$J$1001,$S330))</f>
        <v/>
      </c>
      <c r="F330" s="24" t="str">
        <f aca="false">IF($S330="","",MID(IF(AND(INDEX(Responses!$M$2:$M$1001,$S330)&lt;&gt;"",INDEX(Responses!$M$2:$M$1001,$S330)&lt;=2),", Booking/Admission","")&amp;IF(AND(INDEX(Responses!$N$2:$N$1001,$S330)&lt;&gt;"",INDEX(Responses!$N$2:$N$1001,$S330)&lt;=2),", Waiting time","")&amp;IF(AND(INDEX(Responses!$O$2:$O$1001,$S330)&lt;&gt;"",INDEX(Responses!$O$2:$O$1001,$S330)&lt;=2),", Doctor communication","")&amp;IF(AND(INDEX(Responses!$P$2:$P$1001,$S330)&lt;&gt;"",INDEX(Responses!$P$2:$P$1001,$S330)&lt;=2),", Time to ask questions","")&amp;IF(AND(INDEX(Responses!$Q$2:$Q$1001,$S330)&lt;&gt;"",INDEX(Responses!$Q$2:$Q$1001,$S330)&lt;=2),", Front desk and billing staff","")&amp;IF(AND(INDEX(Responses!$R$2:$R$1001,$S330)&lt;&gt;"",INDEX(Responses!$R$2:$R$1001,$S330)&lt;=2),", Billing clarity","")&amp;IF(AND(INDEX(Responses!$S$2:$S$1001,$S330)&lt;&gt;"",INDEX(Responses!$S$2:$S$1001,$S330)&lt;=2),", Cleanliness","")&amp;IF(AND(INDEX(Responses!$T$2:$T$1001,$S330)&lt;&gt;"",INDEX(Responses!$T$2:$T$1001,$S330)&lt;=2),", Nursing responsiveness","")&amp;IF(AND(INDEX(Responses!$U$2:$U$1001,$S330)&lt;&gt;"",INDEX(Responses!$U$2:$U$1001,$S330)&lt;=2),", Nursing courtesy","")&amp;IF(AND(INDEX(Responses!$V$2:$V$1001,$S330)&lt;&gt;"",INDEX(Responses!$V$2:$V$1001,$S330)&lt;=2),", Food","")&amp;IF(AND(INDEX(Responses!$W$2:$W$1001,$S330)&lt;&gt;"",INDEX(Responses!$W$2:$W$1001,$S330)&lt;=2),", Insurance/TPA","")&amp;IF(AND(INDEX(Responses!$X$2:$X$1001,$S330)&lt;&gt;"",INDEX(Responses!$X$2:$X$1001,$S330)&lt;=2),", Discharge process","")&amp;IF(AND(INDEX(Responses!$Y$2:$Y$1001,$S330)&lt;&gt;"",INDEX(Responses!$Y$2:$Y$1001,$S330)&lt;=2),", Discharge instructions",""),3,500))</f>
        <v/>
      </c>
      <c r="G330" s="24" t="str">
        <f aca="false">IF($S330="","",INDEX(Responses!$L$2:$L$1001,$S330)&amp;"")</f>
        <v/>
      </c>
      <c r="H330" s="27"/>
      <c r="I330" s="33"/>
      <c r="J330" s="34" t="str">
        <f aca="false">IF(OR(I330="",B330=""),"",ROUND((I330-B330)*24,1))</f>
        <v/>
      </c>
      <c r="K330" s="27"/>
      <c r="L330" s="27"/>
      <c r="M330" s="27"/>
      <c r="N330" s="35"/>
      <c r="O330" s="36" t="str">
        <f aca="false">IF(OR(N330="",B330=""),"",N330-B330)</f>
        <v/>
      </c>
      <c r="P330" s="24" t="str">
        <f aca="false">IF(J330="","",IF(AND(C330="IPD",J330&lt;=24),"Yes",IF(AND(C330&lt;&gt;"IPD",J330&lt;=48),"Yes","No")))</f>
        <v/>
      </c>
      <c r="Q330" s="24" t="str">
        <f aca="false">IF(B330="","",TEXT(B330,"yyyy-mm"))</f>
        <v/>
      </c>
      <c r="R330" s="34" t="str">
        <f aca="false">IF(AND(Q330='Monthly Summary'!$C$4,J330&lt;&gt;""),J330,"")</f>
        <v/>
      </c>
      <c r="S330" s="24" t="str">
        <f aca="false">IF(A330="","",IFERROR(MATCH(A330,Responses!$A$2:$A$1001,0),""))</f>
        <v/>
      </c>
    </row>
    <row r="331" customFormat="false" ht="15" hidden="false" customHeight="false" outlineLevel="0" collapsed="false">
      <c r="A331" s="27"/>
      <c r="B331" s="32" t="str">
        <f aca="false">IF($S331="","",INDEX(Responses!$B$2:$B$1001,$S331))</f>
        <v/>
      </c>
      <c r="C331" s="24" t="str">
        <f aca="false">IF($S331="","",INDEX(Responses!$E$2:$E$1001,$S331)&amp;"")</f>
        <v/>
      </c>
      <c r="D331" s="24" t="str">
        <f aca="false">IF($S331="","",INDEX(Responses!$G$2:$G$1001,$S331)&amp;"")</f>
        <v/>
      </c>
      <c r="E331" s="24" t="str">
        <f aca="false">IF($S331="","",INDEX(Responses!$J$2:$J$1001,$S331))</f>
        <v/>
      </c>
      <c r="F331" s="24" t="str">
        <f aca="false">IF($S331="","",MID(IF(AND(INDEX(Responses!$M$2:$M$1001,$S331)&lt;&gt;"",INDEX(Responses!$M$2:$M$1001,$S331)&lt;=2),", Booking/Admission","")&amp;IF(AND(INDEX(Responses!$N$2:$N$1001,$S331)&lt;&gt;"",INDEX(Responses!$N$2:$N$1001,$S331)&lt;=2),", Waiting time","")&amp;IF(AND(INDEX(Responses!$O$2:$O$1001,$S331)&lt;&gt;"",INDEX(Responses!$O$2:$O$1001,$S331)&lt;=2),", Doctor communication","")&amp;IF(AND(INDEX(Responses!$P$2:$P$1001,$S331)&lt;&gt;"",INDEX(Responses!$P$2:$P$1001,$S331)&lt;=2),", Time to ask questions","")&amp;IF(AND(INDEX(Responses!$Q$2:$Q$1001,$S331)&lt;&gt;"",INDEX(Responses!$Q$2:$Q$1001,$S331)&lt;=2),", Front desk and billing staff","")&amp;IF(AND(INDEX(Responses!$R$2:$R$1001,$S331)&lt;&gt;"",INDEX(Responses!$R$2:$R$1001,$S331)&lt;=2),", Billing clarity","")&amp;IF(AND(INDEX(Responses!$S$2:$S$1001,$S331)&lt;&gt;"",INDEX(Responses!$S$2:$S$1001,$S331)&lt;=2),", Cleanliness","")&amp;IF(AND(INDEX(Responses!$T$2:$T$1001,$S331)&lt;&gt;"",INDEX(Responses!$T$2:$T$1001,$S331)&lt;=2),", Nursing responsiveness","")&amp;IF(AND(INDEX(Responses!$U$2:$U$1001,$S331)&lt;&gt;"",INDEX(Responses!$U$2:$U$1001,$S331)&lt;=2),", Nursing courtesy","")&amp;IF(AND(INDEX(Responses!$V$2:$V$1001,$S331)&lt;&gt;"",INDEX(Responses!$V$2:$V$1001,$S331)&lt;=2),", Food","")&amp;IF(AND(INDEX(Responses!$W$2:$W$1001,$S331)&lt;&gt;"",INDEX(Responses!$W$2:$W$1001,$S331)&lt;=2),", Insurance/TPA","")&amp;IF(AND(INDEX(Responses!$X$2:$X$1001,$S331)&lt;&gt;"",INDEX(Responses!$X$2:$X$1001,$S331)&lt;=2),", Discharge process","")&amp;IF(AND(INDEX(Responses!$Y$2:$Y$1001,$S331)&lt;&gt;"",INDEX(Responses!$Y$2:$Y$1001,$S331)&lt;=2),", Discharge instructions",""),3,500))</f>
        <v/>
      </c>
      <c r="G331" s="24" t="str">
        <f aca="false">IF($S331="","",INDEX(Responses!$L$2:$L$1001,$S331)&amp;"")</f>
        <v/>
      </c>
      <c r="H331" s="27"/>
      <c r="I331" s="33"/>
      <c r="J331" s="34" t="str">
        <f aca="false">IF(OR(I331="",B331=""),"",ROUND((I331-B331)*24,1))</f>
        <v/>
      </c>
      <c r="K331" s="27"/>
      <c r="L331" s="27"/>
      <c r="M331" s="27"/>
      <c r="N331" s="35"/>
      <c r="O331" s="36" t="str">
        <f aca="false">IF(OR(N331="",B331=""),"",N331-B331)</f>
        <v/>
      </c>
      <c r="P331" s="24" t="str">
        <f aca="false">IF(J331="","",IF(AND(C331="IPD",J331&lt;=24),"Yes",IF(AND(C331&lt;&gt;"IPD",J331&lt;=48),"Yes","No")))</f>
        <v/>
      </c>
      <c r="Q331" s="24" t="str">
        <f aca="false">IF(B331="","",TEXT(B331,"yyyy-mm"))</f>
        <v/>
      </c>
      <c r="R331" s="34" t="str">
        <f aca="false">IF(AND(Q331='Monthly Summary'!$C$4,J331&lt;&gt;""),J331,"")</f>
        <v/>
      </c>
      <c r="S331" s="24" t="str">
        <f aca="false">IF(A331="","",IFERROR(MATCH(A331,Responses!$A$2:$A$1001,0),""))</f>
        <v/>
      </c>
    </row>
    <row r="332" customFormat="false" ht="15" hidden="false" customHeight="false" outlineLevel="0" collapsed="false">
      <c r="A332" s="27"/>
      <c r="B332" s="32" t="str">
        <f aca="false">IF($S332="","",INDEX(Responses!$B$2:$B$1001,$S332))</f>
        <v/>
      </c>
      <c r="C332" s="24" t="str">
        <f aca="false">IF($S332="","",INDEX(Responses!$E$2:$E$1001,$S332)&amp;"")</f>
        <v/>
      </c>
      <c r="D332" s="24" t="str">
        <f aca="false">IF($S332="","",INDEX(Responses!$G$2:$G$1001,$S332)&amp;"")</f>
        <v/>
      </c>
      <c r="E332" s="24" t="str">
        <f aca="false">IF($S332="","",INDEX(Responses!$J$2:$J$1001,$S332))</f>
        <v/>
      </c>
      <c r="F332" s="24" t="str">
        <f aca="false">IF($S332="","",MID(IF(AND(INDEX(Responses!$M$2:$M$1001,$S332)&lt;&gt;"",INDEX(Responses!$M$2:$M$1001,$S332)&lt;=2),", Booking/Admission","")&amp;IF(AND(INDEX(Responses!$N$2:$N$1001,$S332)&lt;&gt;"",INDEX(Responses!$N$2:$N$1001,$S332)&lt;=2),", Waiting time","")&amp;IF(AND(INDEX(Responses!$O$2:$O$1001,$S332)&lt;&gt;"",INDEX(Responses!$O$2:$O$1001,$S332)&lt;=2),", Doctor communication","")&amp;IF(AND(INDEX(Responses!$P$2:$P$1001,$S332)&lt;&gt;"",INDEX(Responses!$P$2:$P$1001,$S332)&lt;=2),", Time to ask questions","")&amp;IF(AND(INDEX(Responses!$Q$2:$Q$1001,$S332)&lt;&gt;"",INDEX(Responses!$Q$2:$Q$1001,$S332)&lt;=2),", Front desk and billing staff","")&amp;IF(AND(INDEX(Responses!$R$2:$R$1001,$S332)&lt;&gt;"",INDEX(Responses!$R$2:$R$1001,$S332)&lt;=2),", Billing clarity","")&amp;IF(AND(INDEX(Responses!$S$2:$S$1001,$S332)&lt;&gt;"",INDEX(Responses!$S$2:$S$1001,$S332)&lt;=2),", Cleanliness","")&amp;IF(AND(INDEX(Responses!$T$2:$T$1001,$S332)&lt;&gt;"",INDEX(Responses!$T$2:$T$1001,$S332)&lt;=2),", Nursing responsiveness","")&amp;IF(AND(INDEX(Responses!$U$2:$U$1001,$S332)&lt;&gt;"",INDEX(Responses!$U$2:$U$1001,$S332)&lt;=2),", Nursing courtesy","")&amp;IF(AND(INDEX(Responses!$V$2:$V$1001,$S332)&lt;&gt;"",INDEX(Responses!$V$2:$V$1001,$S332)&lt;=2),", Food","")&amp;IF(AND(INDEX(Responses!$W$2:$W$1001,$S332)&lt;&gt;"",INDEX(Responses!$W$2:$W$1001,$S332)&lt;=2),", Insurance/TPA","")&amp;IF(AND(INDEX(Responses!$X$2:$X$1001,$S332)&lt;&gt;"",INDEX(Responses!$X$2:$X$1001,$S332)&lt;=2),", Discharge process","")&amp;IF(AND(INDEX(Responses!$Y$2:$Y$1001,$S332)&lt;&gt;"",INDEX(Responses!$Y$2:$Y$1001,$S332)&lt;=2),", Discharge instructions",""),3,500))</f>
        <v/>
      </c>
      <c r="G332" s="24" t="str">
        <f aca="false">IF($S332="","",INDEX(Responses!$L$2:$L$1001,$S332)&amp;"")</f>
        <v/>
      </c>
      <c r="H332" s="27"/>
      <c r="I332" s="33"/>
      <c r="J332" s="34" t="str">
        <f aca="false">IF(OR(I332="",B332=""),"",ROUND((I332-B332)*24,1))</f>
        <v/>
      </c>
      <c r="K332" s="27"/>
      <c r="L332" s="27"/>
      <c r="M332" s="27"/>
      <c r="N332" s="35"/>
      <c r="O332" s="36" t="str">
        <f aca="false">IF(OR(N332="",B332=""),"",N332-B332)</f>
        <v/>
      </c>
      <c r="P332" s="24" t="str">
        <f aca="false">IF(J332="","",IF(AND(C332="IPD",J332&lt;=24),"Yes",IF(AND(C332&lt;&gt;"IPD",J332&lt;=48),"Yes","No")))</f>
        <v/>
      </c>
      <c r="Q332" s="24" t="str">
        <f aca="false">IF(B332="","",TEXT(B332,"yyyy-mm"))</f>
        <v/>
      </c>
      <c r="R332" s="34" t="str">
        <f aca="false">IF(AND(Q332='Monthly Summary'!$C$4,J332&lt;&gt;""),J332,"")</f>
        <v/>
      </c>
      <c r="S332" s="24" t="str">
        <f aca="false">IF(A332="","",IFERROR(MATCH(A332,Responses!$A$2:$A$1001,0),""))</f>
        <v/>
      </c>
    </row>
    <row r="333" customFormat="false" ht="15" hidden="false" customHeight="false" outlineLevel="0" collapsed="false">
      <c r="A333" s="27"/>
      <c r="B333" s="32" t="str">
        <f aca="false">IF($S333="","",INDEX(Responses!$B$2:$B$1001,$S333))</f>
        <v/>
      </c>
      <c r="C333" s="24" t="str">
        <f aca="false">IF($S333="","",INDEX(Responses!$E$2:$E$1001,$S333)&amp;"")</f>
        <v/>
      </c>
      <c r="D333" s="24" t="str">
        <f aca="false">IF($S333="","",INDEX(Responses!$G$2:$G$1001,$S333)&amp;"")</f>
        <v/>
      </c>
      <c r="E333" s="24" t="str">
        <f aca="false">IF($S333="","",INDEX(Responses!$J$2:$J$1001,$S333))</f>
        <v/>
      </c>
      <c r="F333" s="24" t="str">
        <f aca="false">IF($S333="","",MID(IF(AND(INDEX(Responses!$M$2:$M$1001,$S333)&lt;&gt;"",INDEX(Responses!$M$2:$M$1001,$S333)&lt;=2),", Booking/Admission","")&amp;IF(AND(INDEX(Responses!$N$2:$N$1001,$S333)&lt;&gt;"",INDEX(Responses!$N$2:$N$1001,$S333)&lt;=2),", Waiting time","")&amp;IF(AND(INDEX(Responses!$O$2:$O$1001,$S333)&lt;&gt;"",INDEX(Responses!$O$2:$O$1001,$S333)&lt;=2),", Doctor communication","")&amp;IF(AND(INDEX(Responses!$P$2:$P$1001,$S333)&lt;&gt;"",INDEX(Responses!$P$2:$P$1001,$S333)&lt;=2),", Time to ask questions","")&amp;IF(AND(INDEX(Responses!$Q$2:$Q$1001,$S333)&lt;&gt;"",INDEX(Responses!$Q$2:$Q$1001,$S333)&lt;=2),", Front desk and billing staff","")&amp;IF(AND(INDEX(Responses!$R$2:$R$1001,$S333)&lt;&gt;"",INDEX(Responses!$R$2:$R$1001,$S333)&lt;=2),", Billing clarity","")&amp;IF(AND(INDEX(Responses!$S$2:$S$1001,$S333)&lt;&gt;"",INDEX(Responses!$S$2:$S$1001,$S333)&lt;=2),", Cleanliness","")&amp;IF(AND(INDEX(Responses!$T$2:$T$1001,$S333)&lt;&gt;"",INDEX(Responses!$T$2:$T$1001,$S333)&lt;=2),", Nursing responsiveness","")&amp;IF(AND(INDEX(Responses!$U$2:$U$1001,$S333)&lt;&gt;"",INDEX(Responses!$U$2:$U$1001,$S333)&lt;=2),", Nursing courtesy","")&amp;IF(AND(INDEX(Responses!$V$2:$V$1001,$S333)&lt;&gt;"",INDEX(Responses!$V$2:$V$1001,$S333)&lt;=2),", Food","")&amp;IF(AND(INDEX(Responses!$W$2:$W$1001,$S333)&lt;&gt;"",INDEX(Responses!$W$2:$W$1001,$S333)&lt;=2),", Insurance/TPA","")&amp;IF(AND(INDEX(Responses!$X$2:$X$1001,$S333)&lt;&gt;"",INDEX(Responses!$X$2:$X$1001,$S333)&lt;=2),", Discharge process","")&amp;IF(AND(INDEX(Responses!$Y$2:$Y$1001,$S333)&lt;&gt;"",INDEX(Responses!$Y$2:$Y$1001,$S333)&lt;=2),", Discharge instructions",""),3,500))</f>
        <v/>
      </c>
      <c r="G333" s="24" t="str">
        <f aca="false">IF($S333="","",INDEX(Responses!$L$2:$L$1001,$S333)&amp;"")</f>
        <v/>
      </c>
      <c r="H333" s="27"/>
      <c r="I333" s="33"/>
      <c r="J333" s="34" t="str">
        <f aca="false">IF(OR(I333="",B333=""),"",ROUND((I333-B333)*24,1))</f>
        <v/>
      </c>
      <c r="K333" s="27"/>
      <c r="L333" s="27"/>
      <c r="M333" s="27"/>
      <c r="N333" s="35"/>
      <c r="O333" s="36" t="str">
        <f aca="false">IF(OR(N333="",B333=""),"",N333-B333)</f>
        <v/>
      </c>
      <c r="P333" s="24" t="str">
        <f aca="false">IF(J333="","",IF(AND(C333="IPD",J333&lt;=24),"Yes",IF(AND(C333&lt;&gt;"IPD",J333&lt;=48),"Yes","No")))</f>
        <v/>
      </c>
      <c r="Q333" s="24" t="str">
        <f aca="false">IF(B333="","",TEXT(B333,"yyyy-mm"))</f>
        <v/>
      </c>
      <c r="R333" s="34" t="str">
        <f aca="false">IF(AND(Q333='Monthly Summary'!$C$4,J333&lt;&gt;""),J333,"")</f>
        <v/>
      </c>
      <c r="S333" s="24" t="str">
        <f aca="false">IF(A333="","",IFERROR(MATCH(A333,Responses!$A$2:$A$1001,0),""))</f>
        <v/>
      </c>
    </row>
    <row r="334" customFormat="false" ht="15" hidden="false" customHeight="false" outlineLevel="0" collapsed="false">
      <c r="A334" s="27"/>
      <c r="B334" s="32" t="str">
        <f aca="false">IF($S334="","",INDEX(Responses!$B$2:$B$1001,$S334))</f>
        <v/>
      </c>
      <c r="C334" s="24" t="str">
        <f aca="false">IF($S334="","",INDEX(Responses!$E$2:$E$1001,$S334)&amp;"")</f>
        <v/>
      </c>
      <c r="D334" s="24" t="str">
        <f aca="false">IF($S334="","",INDEX(Responses!$G$2:$G$1001,$S334)&amp;"")</f>
        <v/>
      </c>
      <c r="E334" s="24" t="str">
        <f aca="false">IF($S334="","",INDEX(Responses!$J$2:$J$1001,$S334))</f>
        <v/>
      </c>
      <c r="F334" s="24" t="str">
        <f aca="false">IF($S334="","",MID(IF(AND(INDEX(Responses!$M$2:$M$1001,$S334)&lt;&gt;"",INDEX(Responses!$M$2:$M$1001,$S334)&lt;=2),", Booking/Admission","")&amp;IF(AND(INDEX(Responses!$N$2:$N$1001,$S334)&lt;&gt;"",INDEX(Responses!$N$2:$N$1001,$S334)&lt;=2),", Waiting time","")&amp;IF(AND(INDEX(Responses!$O$2:$O$1001,$S334)&lt;&gt;"",INDEX(Responses!$O$2:$O$1001,$S334)&lt;=2),", Doctor communication","")&amp;IF(AND(INDEX(Responses!$P$2:$P$1001,$S334)&lt;&gt;"",INDEX(Responses!$P$2:$P$1001,$S334)&lt;=2),", Time to ask questions","")&amp;IF(AND(INDEX(Responses!$Q$2:$Q$1001,$S334)&lt;&gt;"",INDEX(Responses!$Q$2:$Q$1001,$S334)&lt;=2),", Front desk and billing staff","")&amp;IF(AND(INDEX(Responses!$R$2:$R$1001,$S334)&lt;&gt;"",INDEX(Responses!$R$2:$R$1001,$S334)&lt;=2),", Billing clarity","")&amp;IF(AND(INDEX(Responses!$S$2:$S$1001,$S334)&lt;&gt;"",INDEX(Responses!$S$2:$S$1001,$S334)&lt;=2),", Cleanliness","")&amp;IF(AND(INDEX(Responses!$T$2:$T$1001,$S334)&lt;&gt;"",INDEX(Responses!$T$2:$T$1001,$S334)&lt;=2),", Nursing responsiveness","")&amp;IF(AND(INDEX(Responses!$U$2:$U$1001,$S334)&lt;&gt;"",INDEX(Responses!$U$2:$U$1001,$S334)&lt;=2),", Nursing courtesy","")&amp;IF(AND(INDEX(Responses!$V$2:$V$1001,$S334)&lt;&gt;"",INDEX(Responses!$V$2:$V$1001,$S334)&lt;=2),", Food","")&amp;IF(AND(INDEX(Responses!$W$2:$W$1001,$S334)&lt;&gt;"",INDEX(Responses!$W$2:$W$1001,$S334)&lt;=2),", Insurance/TPA","")&amp;IF(AND(INDEX(Responses!$X$2:$X$1001,$S334)&lt;&gt;"",INDEX(Responses!$X$2:$X$1001,$S334)&lt;=2),", Discharge process","")&amp;IF(AND(INDEX(Responses!$Y$2:$Y$1001,$S334)&lt;&gt;"",INDEX(Responses!$Y$2:$Y$1001,$S334)&lt;=2),", Discharge instructions",""),3,500))</f>
        <v/>
      </c>
      <c r="G334" s="24" t="str">
        <f aca="false">IF($S334="","",INDEX(Responses!$L$2:$L$1001,$S334)&amp;"")</f>
        <v/>
      </c>
      <c r="H334" s="27"/>
      <c r="I334" s="33"/>
      <c r="J334" s="34" t="str">
        <f aca="false">IF(OR(I334="",B334=""),"",ROUND((I334-B334)*24,1))</f>
        <v/>
      </c>
      <c r="K334" s="27"/>
      <c r="L334" s="27"/>
      <c r="M334" s="27"/>
      <c r="N334" s="35"/>
      <c r="O334" s="36" t="str">
        <f aca="false">IF(OR(N334="",B334=""),"",N334-B334)</f>
        <v/>
      </c>
      <c r="P334" s="24" t="str">
        <f aca="false">IF(J334="","",IF(AND(C334="IPD",J334&lt;=24),"Yes",IF(AND(C334&lt;&gt;"IPD",J334&lt;=48),"Yes","No")))</f>
        <v/>
      </c>
      <c r="Q334" s="24" t="str">
        <f aca="false">IF(B334="","",TEXT(B334,"yyyy-mm"))</f>
        <v/>
      </c>
      <c r="R334" s="34" t="str">
        <f aca="false">IF(AND(Q334='Monthly Summary'!$C$4,J334&lt;&gt;""),J334,"")</f>
        <v/>
      </c>
      <c r="S334" s="24" t="str">
        <f aca="false">IF(A334="","",IFERROR(MATCH(A334,Responses!$A$2:$A$1001,0),""))</f>
        <v/>
      </c>
    </row>
    <row r="335" customFormat="false" ht="15" hidden="false" customHeight="false" outlineLevel="0" collapsed="false">
      <c r="A335" s="27"/>
      <c r="B335" s="32" t="str">
        <f aca="false">IF($S335="","",INDEX(Responses!$B$2:$B$1001,$S335))</f>
        <v/>
      </c>
      <c r="C335" s="24" t="str">
        <f aca="false">IF($S335="","",INDEX(Responses!$E$2:$E$1001,$S335)&amp;"")</f>
        <v/>
      </c>
      <c r="D335" s="24" t="str">
        <f aca="false">IF($S335="","",INDEX(Responses!$G$2:$G$1001,$S335)&amp;"")</f>
        <v/>
      </c>
      <c r="E335" s="24" t="str">
        <f aca="false">IF($S335="","",INDEX(Responses!$J$2:$J$1001,$S335))</f>
        <v/>
      </c>
      <c r="F335" s="24" t="str">
        <f aca="false">IF($S335="","",MID(IF(AND(INDEX(Responses!$M$2:$M$1001,$S335)&lt;&gt;"",INDEX(Responses!$M$2:$M$1001,$S335)&lt;=2),", Booking/Admission","")&amp;IF(AND(INDEX(Responses!$N$2:$N$1001,$S335)&lt;&gt;"",INDEX(Responses!$N$2:$N$1001,$S335)&lt;=2),", Waiting time","")&amp;IF(AND(INDEX(Responses!$O$2:$O$1001,$S335)&lt;&gt;"",INDEX(Responses!$O$2:$O$1001,$S335)&lt;=2),", Doctor communication","")&amp;IF(AND(INDEX(Responses!$P$2:$P$1001,$S335)&lt;&gt;"",INDEX(Responses!$P$2:$P$1001,$S335)&lt;=2),", Time to ask questions","")&amp;IF(AND(INDEX(Responses!$Q$2:$Q$1001,$S335)&lt;&gt;"",INDEX(Responses!$Q$2:$Q$1001,$S335)&lt;=2),", Front desk and billing staff","")&amp;IF(AND(INDEX(Responses!$R$2:$R$1001,$S335)&lt;&gt;"",INDEX(Responses!$R$2:$R$1001,$S335)&lt;=2),", Billing clarity","")&amp;IF(AND(INDEX(Responses!$S$2:$S$1001,$S335)&lt;&gt;"",INDEX(Responses!$S$2:$S$1001,$S335)&lt;=2),", Cleanliness","")&amp;IF(AND(INDEX(Responses!$T$2:$T$1001,$S335)&lt;&gt;"",INDEX(Responses!$T$2:$T$1001,$S335)&lt;=2),", Nursing responsiveness","")&amp;IF(AND(INDEX(Responses!$U$2:$U$1001,$S335)&lt;&gt;"",INDEX(Responses!$U$2:$U$1001,$S335)&lt;=2),", Nursing courtesy","")&amp;IF(AND(INDEX(Responses!$V$2:$V$1001,$S335)&lt;&gt;"",INDEX(Responses!$V$2:$V$1001,$S335)&lt;=2),", Food","")&amp;IF(AND(INDEX(Responses!$W$2:$W$1001,$S335)&lt;&gt;"",INDEX(Responses!$W$2:$W$1001,$S335)&lt;=2),", Insurance/TPA","")&amp;IF(AND(INDEX(Responses!$X$2:$X$1001,$S335)&lt;&gt;"",INDEX(Responses!$X$2:$X$1001,$S335)&lt;=2),", Discharge process","")&amp;IF(AND(INDEX(Responses!$Y$2:$Y$1001,$S335)&lt;&gt;"",INDEX(Responses!$Y$2:$Y$1001,$S335)&lt;=2),", Discharge instructions",""),3,500))</f>
        <v/>
      </c>
      <c r="G335" s="24" t="str">
        <f aca="false">IF($S335="","",INDEX(Responses!$L$2:$L$1001,$S335)&amp;"")</f>
        <v/>
      </c>
      <c r="H335" s="27"/>
      <c r="I335" s="33"/>
      <c r="J335" s="34" t="str">
        <f aca="false">IF(OR(I335="",B335=""),"",ROUND((I335-B335)*24,1))</f>
        <v/>
      </c>
      <c r="K335" s="27"/>
      <c r="L335" s="27"/>
      <c r="M335" s="27"/>
      <c r="N335" s="35"/>
      <c r="O335" s="36" t="str">
        <f aca="false">IF(OR(N335="",B335=""),"",N335-B335)</f>
        <v/>
      </c>
      <c r="P335" s="24" t="str">
        <f aca="false">IF(J335="","",IF(AND(C335="IPD",J335&lt;=24),"Yes",IF(AND(C335&lt;&gt;"IPD",J335&lt;=48),"Yes","No")))</f>
        <v/>
      </c>
      <c r="Q335" s="24" t="str">
        <f aca="false">IF(B335="","",TEXT(B335,"yyyy-mm"))</f>
        <v/>
      </c>
      <c r="R335" s="34" t="str">
        <f aca="false">IF(AND(Q335='Monthly Summary'!$C$4,J335&lt;&gt;""),J335,"")</f>
        <v/>
      </c>
      <c r="S335" s="24" t="str">
        <f aca="false">IF(A335="","",IFERROR(MATCH(A335,Responses!$A$2:$A$1001,0),""))</f>
        <v/>
      </c>
    </row>
    <row r="336" customFormat="false" ht="15" hidden="false" customHeight="false" outlineLevel="0" collapsed="false">
      <c r="A336" s="27"/>
      <c r="B336" s="32" t="str">
        <f aca="false">IF($S336="","",INDEX(Responses!$B$2:$B$1001,$S336))</f>
        <v/>
      </c>
      <c r="C336" s="24" t="str">
        <f aca="false">IF($S336="","",INDEX(Responses!$E$2:$E$1001,$S336)&amp;"")</f>
        <v/>
      </c>
      <c r="D336" s="24" t="str">
        <f aca="false">IF($S336="","",INDEX(Responses!$G$2:$G$1001,$S336)&amp;"")</f>
        <v/>
      </c>
      <c r="E336" s="24" t="str">
        <f aca="false">IF($S336="","",INDEX(Responses!$J$2:$J$1001,$S336))</f>
        <v/>
      </c>
      <c r="F336" s="24" t="str">
        <f aca="false">IF($S336="","",MID(IF(AND(INDEX(Responses!$M$2:$M$1001,$S336)&lt;&gt;"",INDEX(Responses!$M$2:$M$1001,$S336)&lt;=2),", Booking/Admission","")&amp;IF(AND(INDEX(Responses!$N$2:$N$1001,$S336)&lt;&gt;"",INDEX(Responses!$N$2:$N$1001,$S336)&lt;=2),", Waiting time","")&amp;IF(AND(INDEX(Responses!$O$2:$O$1001,$S336)&lt;&gt;"",INDEX(Responses!$O$2:$O$1001,$S336)&lt;=2),", Doctor communication","")&amp;IF(AND(INDEX(Responses!$P$2:$P$1001,$S336)&lt;&gt;"",INDEX(Responses!$P$2:$P$1001,$S336)&lt;=2),", Time to ask questions","")&amp;IF(AND(INDEX(Responses!$Q$2:$Q$1001,$S336)&lt;&gt;"",INDEX(Responses!$Q$2:$Q$1001,$S336)&lt;=2),", Front desk and billing staff","")&amp;IF(AND(INDEX(Responses!$R$2:$R$1001,$S336)&lt;&gt;"",INDEX(Responses!$R$2:$R$1001,$S336)&lt;=2),", Billing clarity","")&amp;IF(AND(INDEX(Responses!$S$2:$S$1001,$S336)&lt;&gt;"",INDEX(Responses!$S$2:$S$1001,$S336)&lt;=2),", Cleanliness","")&amp;IF(AND(INDEX(Responses!$T$2:$T$1001,$S336)&lt;&gt;"",INDEX(Responses!$T$2:$T$1001,$S336)&lt;=2),", Nursing responsiveness","")&amp;IF(AND(INDEX(Responses!$U$2:$U$1001,$S336)&lt;&gt;"",INDEX(Responses!$U$2:$U$1001,$S336)&lt;=2),", Nursing courtesy","")&amp;IF(AND(INDEX(Responses!$V$2:$V$1001,$S336)&lt;&gt;"",INDEX(Responses!$V$2:$V$1001,$S336)&lt;=2),", Food","")&amp;IF(AND(INDEX(Responses!$W$2:$W$1001,$S336)&lt;&gt;"",INDEX(Responses!$W$2:$W$1001,$S336)&lt;=2),", Insurance/TPA","")&amp;IF(AND(INDEX(Responses!$X$2:$X$1001,$S336)&lt;&gt;"",INDEX(Responses!$X$2:$X$1001,$S336)&lt;=2),", Discharge process","")&amp;IF(AND(INDEX(Responses!$Y$2:$Y$1001,$S336)&lt;&gt;"",INDEX(Responses!$Y$2:$Y$1001,$S336)&lt;=2),", Discharge instructions",""),3,500))</f>
        <v/>
      </c>
      <c r="G336" s="24" t="str">
        <f aca="false">IF($S336="","",INDEX(Responses!$L$2:$L$1001,$S336)&amp;"")</f>
        <v/>
      </c>
      <c r="H336" s="27"/>
      <c r="I336" s="33"/>
      <c r="J336" s="34" t="str">
        <f aca="false">IF(OR(I336="",B336=""),"",ROUND((I336-B336)*24,1))</f>
        <v/>
      </c>
      <c r="K336" s="27"/>
      <c r="L336" s="27"/>
      <c r="M336" s="27"/>
      <c r="N336" s="35"/>
      <c r="O336" s="36" t="str">
        <f aca="false">IF(OR(N336="",B336=""),"",N336-B336)</f>
        <v/>
      </c>
      <c r="P336" s="24" t="str">
        <f aca="false">IF(J336="","",IF(AND(C336="IPD",J336&lt;=24),"Yes",IF(AND(C336&lt;&gt;"IPD",J336&lt;=48),"Yes","No")))</f>
        <v/>
      </c>
      <c r="Q336" s="24" t="str">
        <f aca="false">IF(B336="","",TEXT(B336,"yyyy-mm"))</f>
        <v/>
      </c>
      <c r="R336" s="34" t="str">
        <f aca="false">IF(AND(Q336='Monthly Summary'!$C$4,J336&lt;&gt;""),J336,"")</f>
        <v/>
      </c>
      <c r="S336" s="24" t="str">
        <f aca="false">IF(A336="","",IFERROR(MATCH(A336,Responses!$A$2:$A$1001,0),""))</f>
        <v/>
      </c>
    </row>
    <row r="337" customFormat="false" ht="15" hidden="false" customHeight="false" outlineLevel="0" collapsed="false">
      <c r="A337" s="27"/>
      <c r="B337" s="32" t="str">
        <f aca="false">IF($S337="","",INDEX(Responses!$B$2:$B$1001,$S337))</f>
        <v/>
      </c>
      <c r="C337" s="24" t="str">
        <f aca="false">IF($S337="","",INDEX(Responses!$E$2:$E$1001,$S337)&amp;"")</f>
        <v/>
      </c>
      <c r="D337" s="24" t="str">
        <f aca="false">IF($S337="","",INDEX(Responses!$G$2:$G$1001,$S337)&amp;"")</f>
        <v/>
      </c>
      <c r="E337" s="24" t="str">
        <f aca="false">IF($S337="","",INDEX(Responses!$J$2:$J$1001,$S337))</f>
        <v/>
      </c>
      <c r="F337" s="24" t="str">
        <f aca="false">IF($S337="","",MID(IF(AND(INDEX(Responses!$M$2:$M$1001,$S337)&lt;&gt;"",INDEX(Responses!$M$2:$M$1001,$S337)&lt;=2),", Booking/Admission","")&amp;IF(AND(INDEX(Responses!$N$2:$N$1001,$S337)&lt;&gt;"",INDEX(Responses!$N$2:$N$1001,$S337)&lt;=2),", Waiting time","")&amp;IF(AND(INDEX(Responses!$O$2:$O$1001,$S337)&lt;&gt;"",INDEX(Responses!$O$2:$O$1001,$S337)&lt;=2),", Doctor communication","")&amp;IF(AND(INDEX(Responses!$P$2:$P$1001,$S337)&lt;&gt;"",INDEX(Responses!$P$2:$P$1001,$S337)&lt;=2),", Time to ask questions","")&amp;IF(AND(INDEX(Responses!$Q$2:$Q$1001,$S337)&lt;&gt;"",INDEX(Responses!$Q$2:$Q$1001,$S337)&lt;=2),", Front desk and billing staff","")&amp;IF(AND(INDEX(Responses!$R$2:$R$1001,$S337)&lt;&gt;"",INDEX(Responses!$R$2:$R$1001,$S337)&lt;=2),", Billing clarity","")&amp;IF(AND(INDEX(Responses!$S$2:$S$1001,$S337)&lt;&gt;"",INDEX(Responses!$S$2:$S$1001,$S337)&lt;=2),", Cleanliness","")&amp;IF(AND(INDEX(Responses!$T$2:$T$1001,$S337)&lt;&gt;"",INDEX(Responses!$T$2:$T$1001,$S337)&lt;=2),", Nursing responsiveness","")&amp;IF(AND(INDEX(Responses!$U$2:$U$1001,$S337)&lt;&gt;"",INDEX(Responses!$U$2:$U$1001,$S337)&lt;=2),", Nursing courtesy","")&amp;IF(AND(INDEX(Responses!$V$2:$V$1001,$S337)&lt;&gt;"",INDEX(Responses!$V$2:$V$1001,$S337)&lt;=2),", Food","")&amp;IF(AND(INDEX(Responses!$W$2:$W$1001,$S337)&lt;&gt;"",INDEX(Responses!$W$2:$W$1001,$S337)&lt;=2),", Insurance/TPA","")&amp;IF(AND(INDEX(Responses!$X$2:$X$1001,$S337)&lt;&gt;"",INDEX(Responses!$X$2:$X$1001,$S337)&lt;=2),", Discharge process","")&amp;IF(AND(INDEX(Responses!$Y$2:$Y$1001,$S337)&lt;&gt;"",INDEX(Responses!$Y$2:$Y$1001,$S337)&lt;=2),", Discharge instructions",""),3,500))</f>
        <v/>
      </c>
      <c r="G337" s="24" t="str">
        <f aca="false">IF($S337="","",INDEX(Responses!$L$2:$L$1001,$S337)&amp;"")</f>
        <v/>
      </c>
      <c r="H337" s="27"/>
      <c r="I337" s="33"/>
      <c r="J337" s="34" t="str">
        <f aca="false">IF(OR(I337="",B337=""),"",ROUND((I337-B337)*24,1))</f>
        <v/>
      </c>
      <c r="K337" s="27"/>
      <c r="L337" s="27"/>
      <c r="M337" s="27"/>
      <c r="N337" s="35"/>
      <c r="O337" s="36" t="str">
        <f aca="false">IF(OR(N337="",B337=""),"",N337-B337)</f>
        <v/>
      </c>
      <c r="P337" s="24" t="str">
        <f aca="false">IF(J337="","",IF(AND(C337="IPD",J337&lt;=24),"Yes",IF(AND(C337&lt;&gt;"IPD",J337&lt;=48),"Yes","No")))</f>
        <v/>
      </c>
      <c r="Q337" s="24" t="str">
        <f aca="false">IF(B337="","",TEXT(B337,"yyyy-mm"))</f>
        <v/>
      </c>
      <c r="R337" s="34" t="str">
        <f aca="false">IF(AND(Q337='Monthly Summary'!$C$4,J337&lt;&gt;""),J337,"")</f>
        <v/>
      </c>
      <c r="S337" s="24" t="str">
        <f aca="false">IF(A337="","",IFERROR(MATCH(A337,Responses!$A$2:$A$1001,0),""))</f>
        <v/>
      </c>
    </row>
    <row r="338" customFormat="false" ht="15" hidden="false" customHeight="false" outlineLevel="0" collapsed="false">
      <c r="A338" s="27"/>
      <c r="B338" s="32" t="str">
        <f aca="false">IF($S338="","",INDEX(Responses!$B$2:$B$1001,$S338))</f>
        <v/>
      </c>
      <c r="C338" s="24" t="str">
        <f aca="false">IF($S338="","",INDEX(Responses!$E$2:$E$1001,$S338)&amp;"")</f>
        <v/>
      </c>
      <c r="D338" s="24" t="str">
        <f aca="false">IF($S338="","",INDEX(Responses!$G$2:$G$1001,$S338)&amp;"")</f>
        <v/>
      </c>
      <c r="E338" s="24" t="str">
        <f aca="false">IF($S338="","",INDEX(Responses!$J$2:$J$1001,$S338))</f>
        <v/>
      </c>
      <c r="F338" s="24" t="str">
        <f aca="false">IF($S338="","",MID(IF(AND(INDEX(Responses!$M$2:$M$1001,$S338)&lt;&gt;"",INDEX(Responses!$M$2:$M$1001,$S338)&lt;=2),", Booking/Admission","")&amp;IF(AND(INDEX(Responses!$N$2:$N$1001,$S338)&lt;&gt;"",INDEX(Responses!$N$2:$N$1001,$S338)&lt;=2),", Waiting time","")&amp;IF(AND(INDEX(Responses!$O$2:$O$1001,$S338)&lt;&gt;"",INDEX(Responses!$O$2:$O$1001,$S338)&lt;=2),", Doctor communication","")&amp;IF(AND(INDEX(Responses!$P$2:$P$1001,$S338)&lt;&gt;"",INDEX(Responses!$P$2:$P$1001,$S338)&lt;=2),", Time to ask questions","")&amp;IF(AND(INDEX(Responses!$Q$2:$Q$1001,$S338)&lt;&gt;"",INDEX(Responses!$Q$2:$Q$1001,$S338)&lt;=2),", Front desk and billing staff","")&amp;IF(AND(INDEX(Responses!$R$2:$R$1001,$S338)&lt;&gt;"",INDEX(Responses!$R$2:$R$1001,$S338)&lt;=2),", Billing clarity","")&amp;IF(AND(INDEX(Responses!$S$2:$S$1001,$S338)&lt;&gt;"",INDEX(Responses!$S$2:$S$1001,$S338)&lt;=2),", Cleanliness","")&amp;IF(AND(INDEX(Responses!$T$2:$T$1001,$S338)&lt;&gt;"",INDEX(Responses!$T$2:$T$1001,$S338)&lt;=2),", Nursing responsiveness","")&amp;IF(AND(INDEX(Responses!$U$2:$U$1001,$S338)&lt;&gt;"",INDEX(Responses!$U$2:$U$1001,$S338)&lt;=2),", Nursing courtesy","")&amp;IF(AND(INDEX(Responses!$V$2:$V$1001,$S338)&lt;&gt;"",INDEX(Responses!$V$2:$V$1001,$S338)&lt;=2),", Food","")&amp;IF(AND(INDEX(Responses!$W$2:$W$1001,$S338)&lt;&gt;"",INDEX(Responses!$W$2:$W$1001,$S338)&lt;=2),", Insurance/TPA","")&amp;IF(AND(INDEX(Responses!$X$2:$X$1001,$S338)&lt;&gt;"",INDEX(Responses!$X$2:$X$1001,$S338)&lt;=2),", Discharge process","")&amp;IF(AND(INDEX(Responses!$Y$2:$Y$1001,$S338)&lt;&gt;"",INDEX(Responses!$Y$2:$Y$1001,$S338)&lt;=2),", Discharge instructions",""),3,500))</f>
        <v/>
      </c>
      <c r="G338" s="24" t="str">
        <f aca="false">IF($S338="","",INDEX(Responses!$L$2:$L$1001,$S338)&amp;"")</f>
        <v/>
      </c>
      <c r="H338" s="27"/>
      <c r="I338" s="33"/>
      <c r="J338" s="34" t="str">
        <f aca="false">IF(OR(I338="",B338=""),"",ROUND((I338-B338)*24,1))</f>
        <v/>
      </c>
      <c r="K338" s="27"/>
      <c r="L338" s="27"/>
      <c r="M338" s="27"/>
      <c r="N338" s="35"/>
      <c r="O338" s="36" t="str">
        <f aca="false">IF(OR(N338="",B338=""),"",N338-B338)</f>
        <v/>
      </c>
      <c r="P338" s="24" t="str">
        <f aca="false">IF(J338="","",IF(AND(C338="IPD",J338&lt;=24),"Yes",IF(AND(C338&lt;&gt;"IPD",J338&lt;=48),"Yes","No")))</f>
        <v/>
      </c>
      <c r="Q338" s="24" t="str">
        <f aca="false">IF(B338="","",TEXT(B338,"yyyy-mm"))</f>
        <v/>
      </c>
      <c r="R338" s="34" t="str">
        <f aca="false">IF(AND(Q338='Monthly Summary'!$C$4,J338&lt;&gt;""),J338,"")</f>
        <v/>
      </c>
      <c r="S338" s="24" t="str">
        <f aca="false">IF(A338="","",IFERROR(MATCH(A338,Responses!$A$2:$A$1001,0),""))</f>
        <v/>
      </c>
    </row>
    <row r="339" customFormat="false" ht="15" hidden="false" customHeight="false" outlineLevel="0" collapsed="false">
      <c r="A339" s="27"/>
      <c r="B339" s="32" t="str">
        <f aca="false">IF($S339="","",INDEX(Responses!$B$2:$B$1001,$S339))</f>
        <v/>
      </c>
      <c r="C339" s="24" t="str">
        <f aca="false">IF($S339="","",INDEX(Responses!$E$2:$E$1001,$S339)&amp;"")</f>
        <v/>
      </c>
      <c r="D339" s="24" t="str">
        <f aca="false">IF($S339="","",INDEX(Responses!$G$2:$G$1001,$S339)&amp;"")</f>
        <v/>
      </c>
      <c r="E339" s="24" t="str">
        <f aca="false">IF($S339="","",INDEX(Responses!$J$2:$J$1001,$S339))</f>
        <v/>
      </c>
      <c r="F339" s="24" t="str">
        <f aca="false">IF($S339="","",MID(IF(AND(INDEX(Responses!$M$2:$M$1001,$S339)&lt;&gt;"",INDEX(Responses!$M$2:$M$1001,$S339)&lt;=2),", Booking/Admission","")&amp;IF(AND(INDEX(Responses!$N$2:$N$1001,$S339)&lt;&gt;"",INDEX(Responses!$N$2:$N$1001,$S339)&lt;=2),", Waiting time","")&amp;IF(AND(INDEX(Responses!$O$2:$O$1001,$S339)&lt;&gt;"",INDEX(Responses!$O$2:$O$1001,$S339)&lt;=2),", Doctor communication","")&amp;IF(AND(INDEX(Responses!$P$2:$P$1001,$S339)&lt;&gt;"",INDEX(Responses!$P$2:$P$1001,$S339)&lt;=2),", Time to ask questions","")&amp;IF(AND(INDEX(Responses!$Q$2:$Q$1001,$S339)&lt;&gt;"",INDEX(Responses!$Q$2:$Q$1001,$S339)&lt;=2),", Front desk and billing staff","")&amp;IF(AND(INDEX(Responses!$R$2:$R$1001,$S339)&lt;&gt;"",INDEX(Responses!$R$2:$R$1001,$S339)&lt;=2),", Billing clarity","")&amp;IF(AND(INDEX(Responses!$S$2:$S$1001,$S339)&lt;&gt;"",INDEX(Responses!$S$2:$S$1001,$S339)&lt;=2),", Cleanliness","")&amp;IF(AND(INDEX(Responses!$T$2:$T$1001,$S339)&lt;&gt;"",INDEX(Responses!$T$2:$T$1001,$S339)&lt;=2),", Nursing responsiveness","")&amp;IF(AND(INDEX(Responses!$U$2:$U$1001,$S339)&lt;&gt;"",INDEX(Responses!$U$2:$U$1001,$S339)&lt;=2),", Nursing courtesy","")&amp;IF(AND(INDEX(Responses!$V$2:$V$1001,$S339)&lt;&gt;"",INDEX(Responses!$V$2:$V$1001,$S339)&lt;=2),", Food","")&amp;IF(AND(INDEX(Responses!$W$2:$W$1001,$S339)&lt;&gt;"",INDEX(Responses!$W$2:$W$1001,$S339)&lt;=2),", Insurance/TPA","")&amp;IF(AND(INDEX(Responses!$X$2:$X$1001,$S339)&lt;&gt;"",INDEX(Responses!$X$2:$X$1001,$S339)&lt;=2),", Discharge process","")&amp;IF(AND(INDEX(Responses!$Y$2:$Y$1001,$S339)&lt;&gt;"",INDEX(Responses!$Y$2:$Y$1001,$S339)&lt;=2),", Discharge instructions",""),3,500))</f>
        <v/>
      </c>
      <c r="G339" s="24" t="str">
        <f aca="false">IF($S339="","",INDEX(Responses!$L$2:$L$1001,$S339)&amp;"")</f>
        <v/>
      </c>
      <c r="H339" s="27"/>
      <c r="I339" s="33"/>
      <c r="J339" s="34" t="str">
        <f aca="false">IF(OR(I339="",B339=""),"",ROUND((I339-B339)*24,1))</f>
        <v/>
      </c>
      <c r="K339" s="27"/>
      <c r="L339" s="27"/>
      <c r="M339" s="27"/>
      <c r="N339" s="35"/>
      <c r="O339" s="36" t="str">
        <f aca="false">IF(OR(N339="",B339=""),"",N339-B339)</f>
        <v/>
      </c>
      <c r="P339" s="24" t="str">
        <f aca="false">IF(J339="","",IF(AND(C339="IPD",J339&lt;=24),"Yes",IF(AND(C339&lt;&gt;"IPD",J339&lt;=48),"Yes","No")))</f>
        <v/>
      </c>
      <c r="Q339" s="24" t="str">
        <f aca="false">IF(B339="","",TEXT(B339,"yyyy-mm"))</f>
        <v/>
      </c>
      <c r="R339" s="34" t="str">
        <f aca="false">IF(AND(Q339='Monthly Summary'!$C$4,J339&lt;&gt;""),J339,"")</f>
        <v/>
      </c>
      <c r="S339" s="24" t="str">
        <f aca="false">IF(A339="","",IFERROR(MATCH(A339,Responses!$A$2:$A$1001,0),""))</f>
        <v/>
      </c>
    </row>
    <row r="340" customFormat="false" ht="15" hidden="false" customHeight="false" outlineLevel="0" collapsed="false">
      <c r="A340" s="27"/>
      <c r="B340" s="32" t="str">
        <f aca="false">IF($S340="","",INDEX(Responses!$B$2:$B$1001,$S340))</f>
        <v/>
      </c>
      <c r="C340" s="24" t="str">
        <f aca="false">IF($S340="","",INDEX(Responses!$E$2:$E$1001,$S340)&amp;"")</f>
        <v/>
      </c>
      <c r="D340" s="24" t="str">
        <f aca="false">IF($S340="","",INDEX(Responses!$G$2:$G$1001,$S340)&amp;"")</f>
        <v/>
      </c>
      <c r="E340" s="24" t="str">
        <f aca="false">IF($S340="","",INDEX(Responses!$J$2:$J$1001,$S340))</f>
        <v/>
      </c>
      <c r="F340" s="24" t="str">
        <f aca="false">IF($S340="","",MID(IF(AND(INDEX(Responses!$M$2:$M$1001,$S340)&lt;&gt;"",INDEX(Responses!$M$2:$M$1001,$S340)&lt;=2),", Booking/Admission","")&amp;IF(AND(INDEX(Responses!$N$2:$N$1001,$S340)&lt;&gt;"",INDEX(Responses!$N$2:$N$1001,$S340)&lt;=2),", Waiting time","")&amp;IF(AND(INDEX(Responses!$O$2:$O$1001,$S340)&lt;&gt;"",INDEX(Responses!$O$2:$O$1001,$S340)&lt;=2),", Doctor communication","")&amp;IF(AND(INDEX(Responses!$P$2:$P$1001,$S340)&lt;&gt;"",INDEX(Responses!$P$2:$P$1001,$S340)&lt;=2),", Time to ask questions","")&amp;IF(AND(INDEX(Responses!$Q$2:$Q$1001,$S340)&lt;&gt;"",INDEX(Responses!$Q$2:$Q$1001,$S340)&lt;=2),", Front desk and billing staff","")&amp;IF(AND(INDEX(Responses!$R$2:$R$1001,$S340)&lt;&gt;"",INDEX(Responses!$R$2:$R$1001,$S340)&lt;=2),", Billing clarity","")&amp;IF(AND(INDEX(Responses!$S$2:$S$1001,$S340)&lt;&gt;"",INDEX(Responses!$S$2:$S$1001,$S340)&lt;=2),", Cleanliness","")&amp;IF(AND(INDEX(Responses!$T$2:$T$1001,$S340)&lt;&gt;"",INDEX(Responses!$T$2:$T$1001,$S340)&lt;=2),", Nursing responsiveness","")&amp;IF(AND(INDEX(Responses!$U$2:$U$1001,$S340)&lt;&gt;"",INDEX(Responses!$U$2:$U$1001,$S340)&lt;=2),", Nursing courtesy","")&amp;IF(AND(INDEX(Responses!$V$2:$V$1001,$S340)&lt;&gt;"",INDEX(Responses!$V$2:$V$1001,$S340)&lt;=2),", Food","")&amp;IF(AND(INDEX(Responses!$W$2:$W$1001,$S340)&lt;&gt;"",INDEX(Responses!$W$2:$W$1001,$S340)&lt;=2),", Insurance/TPA","")&amp;IF(AND(INDEX(Responses!$X$2:$X$1001,$S340)&lt;&gt;"",INDEX(Responses!$X$2:$X$1001,$S340)&lt;=2),", Discharge process","")&amp;IF(AND(INDEX(Responses!$Y$2:$Y$1001,$S340)&lt;&gt;"",INDEX(Responses!$Y$2:$Y$1001,$S340)&lt;=2),", Discharge instructions",""),3,500))</f>
        <v/>
      </c>
      <c r="G340" s="24" t="str">
        <f aca="false">IF($S340="","",INDEX(Responses!$L$2:$L$1001,$S340)&amp;"")</f>
        <v/>
      </c>
      <c r="H340" s="27"/>
      <c r="I340" s="33"/>
      <c r="J340" s="34" t="str">
        <f aca="false">IF(OR(I340="",B340=""),"",ROUND((I340-B340)*24,1))</f>
        <v/>
      </c>
      <c r="K340" s="27"/>
      <c r="L340" s="27"/>
      <c r="M340" s="27"/>
      <c r="N340" s="35"/>
      <c r="O340" s="36" t="str">
        <f aca="false">IF(OR(N340="",B340=""),"",N340-B340)</f>
        <v/>
      </c>
      <c r="P340" s="24" t="str">
        <f aca="false">IF(J340="","",IF(AND(C340="IPD",J340&lt;=24),"Yes",IF(AND(C340&lt;&gt;"IPD",J340&lt;=48),"Yes","No")))</f>
        <v/>
      </c>
      <c r="Q340" s="24" t="str">
        <f aca="false">IF(B340="","",TEXT(B340,"yyyy-mm"))</f>
        <v/>
      </c>
      <c r="R340" s="34" t="str">
        <f aca="false">IF(AND(Q340='Monthly Summary'!$C$4,J340&lt;&gt;""),J340,"")</f>
        <v/>
      </c>
      <c r="S340" s="24" t="str">
        <f aca="false">IF(A340="","",IFERROR(MATCH(A340,Responses!$A$2:$A$1001,0),""))</f>
        <v/>
      </c>
    </row>
    <row r="341" customFormat="false" ht="15" hidden="false" customHeight="false" outlineLevel="0" collapsed="false">
      <c r="A341" s="27"/>
      <c r="B341" s="32" t="str">
        <f aca="false">IF($S341="","",INDEX(Responses!$B$2:$B$1001,$S341))</f>
        <v/>
      </c>
      <c r="C341" s="24" t="str">
        <f aca="false">IF($S341="","",INDEX(Responses!$E$2:$E$1001,$S341)&amp;"")</f>
        <v/>
      </c>
      <c r="D341" s="24" t="str">
        <f aca="false">IF($S341="","",INDEX(Responses!$G$2:$G$1001,$S341)&amp;"")</f>
        <v/>
      </c>
      <c r="E341" s="24" t="str">
        <f aca="false">IF($S341="","",INDEX(Responses!$J$2:$J$1001,$S341))</f>
        <v/>
      </c>
      <c r="F341" s="24" t="str">
        <f aca="false">IF($S341="","",MID(IF(AND(INDEX(Responses!$M$2:$M$1001,$S341)&lt;&gt;"",INDEX(Responses!$M$2:$M$1001,$S341)&lt;=2),", Booking/Admission","")&amp;IF(AND(INDEX(Responses!$N$2:$N$1001,$S341)&lt;&gt;"",INDEX(Responses!$N$2:$N$1001,$S341)&lt;=2),", Waiting time","")&amp;IF(AND(INDEX(Responses!$O$2:$O$1001,$S341)&lt;&gt;"",INDEX(Responses!$O$2:$O$1001,$S341)&lt;=2),", Doctor communication","")&amp;IF(AND(INDEX(Responses!$P$2:$P$1001,$S341)&lt;&gt;"",INDEX(Responses!$P$2:$P$1001,$S341)&lt;=2),", Time to ask questions","")&amp;IF(AND(INDEX(Responses!$Q$2:$Q$1001,$S341)&lt;&gt;"",INDEX(Responses!$Q$2:$Q$1001,$S341)&lt;=2),", Front desk and billing staff","")&amp;IF(AND(INDEX(Responses!$R$2:$R$1001,$S341)&lt;&gt;"",INDEX(Responses!$R$2:$R$1001,$S341)&lt;=2),", Billing clarity","")&amp;IF(AND(INDEX(Responses!$S$2:$S$1001,$S341)&lt;&gt;"",INDEX(Responses!$S$2:$S$1001,$S341)&lt;=2),", Cleanliness","")&amp;IF(AND(INDEX(Responses!$T$2:$T$1001,$S341)&lt;&gt;"",INDEX(Responses!$T$2:$T$1001,$S341)&lt;=2),", Nursing responsiveness","")&amp;IF(AND(INDEX(Responses!$U$2:$U$1001,$S341)&lt;&gt;"",INDEX(Responses!$U$2:$U$1001,$S341)&lt;=2),", Nursing courtesy","")&amp;IF(AND(INDEX(Responses!$V$2:$V$1001,$S341)&lt;&gt;"",INDEX(Responses!$V$2:$V$1001,$S341)&lt;=2),", Food","")&amp;IF(AND(INDEX(Responses!$W$2:$W$1001,$S341)&lt;&gt;"",INDEX(Responses!$W$2:$W$1001,$S341)&lt;=2),", Insurance/TPA","")&amp;IF(AND(INDEX(Responses!$X$2:$X$1001,$S341)&lt;&gt;"",INDEX(Responses!$X$2:$X$1001,$S341)&lt;=2),", Discharge process","")&amp;IF(AND(INDEX(Responses!$Y$2:$Y$1001,$S341)&lt;&gt;"",INDEX(Responses!$Y$2:$Y$1001,$S341)&lt;=2),", Discharge instructions",""),3,500))</f>
        <v/>
      </c>
      <c r="G341" s="24" t="str">
        <f aca="false">IF($S341="","",INDEX(Responses!$L$2:$L$1001,$S341)&amp;"")</f>
        <v/>
      </c>
      <c r="H341" s="27"/>
      <c r="I341" s="33"/>
      <c r="J341" s="34" t="str">
        <f aca="false">IF(OR(I341="",B341=""),"",ROUND((I341-B341)*24,1))</f>
        <v/>
      </c>
      <c r="K341" s="27"/>
      <c r="L341" s="27"/>
      <c r="M341" s="27"/>
      <c r="N341" s="35"/>
      <c r="O341" s="36" t="str">
        <f aca="false">IF(OR(N341="",B341=""),"",N341-B341)</f>
        <v/>
      </c>
      <c r="P341" s="24" t="str">
        <f aca="false">IF(J341="","",IF(AND(C341="IPD",J341&lt;=24),"Yes",IF(AND(C341&lt;&gt;"IPD",J341&lt;=48),"Yes","No")))</f>
        <v/>
      </c>
      <c r="Q341" s="24" t="str">
        <f aca="false">IF(B341="","",TEXT(B341,"yyyy-mm"))</f>
        <v/>
      </c>
      <c r="R341" s="34" t="str">
        <f aca="false">IF(AND(Q341='Monthly Summary'!$C$4,J341&lt;&gt;""),J341,"")</f>
        <v/>
      </c>
      <c r="S341" s="24" t="str">
        <f aca="false">IF(A341="","",IFERROR(MATCH(A341,Responses!$A$2:$A$1001,0),""))</f>
        <v/>
      </c>
    </row>
    <row r="342" customFormat="false" ht="15" hidden="false" customHeight="false" outlineLevel="0" collapsed="false">
      <c r="A342" s="27"/>
      <c r="B342" s="32" t="str">
        <f aca="false">IF($S342="","",INDEX(Responses!$B$2:$B$1001,$S342))</f>
        <v/>
      </c>
      <c r="C342" s="24" t="str">
        <f aca="false">IF($S342="","",INDEX(Responses!$E$2:$E$1001,$S342)&amp;"")</f>
        <v/>
      </c>
      <c r="D342" s="24" t="str">
        <f aca="false">IF($S342="","",INDEX(Responses!$G$2:$G$1001,$S342)&amp;"")</f>
        <v/>
      </c>
      <c r="E342" s="24" t="str">
        <f aca="false">IF($S342="","",INDEX(Responses!$J$2:$J$1001,$S342))</f>
        <v/>
      </c>
      <c r="F342" s="24" t="str">
        <f aca="false">IF($S342="","",MID(IF(AND(INDEX(Responses!$M$2:$M$1001,$S342)&lt;&gt;"",INDEX(Responses!$M$2:$M$1001,$S342)&lt;=2),", Booking/Admission","")&amp;IF(AND(INDEX(Responses!$N$2:$N$1001,$S342)&lt;&gt;"",INDEX(Responses!$N$2:$N$1001,$S342)&lt;=2),", Waiting time","")&amp;IF(AND(INDEX(Responses!$O$2:$O$1001,$S342)&lt;&gt;"",INDEX(Responses!$O$2:$O$1001,$S342)&lt;=2),", Doctor communication","")&amp;IF(AND(INDEX(Responses!$P$2:$P$1001,$S342)&lt;&gt;"",INDEX(Responses!$P$2:$P$1001,$S342)&lt;=2),", Time to ask questions","")&amp;IF(AND(INDEX(Responses!$Q$2:$Q$1001,$S342)&lt;&gt;"",INDEX(Responses!$Q$2:$Q$1001,$S342)&lt;=2),", Front desk and billing staff","")&amp;IF(AND(INDEX(Responses!$R$2:$R$1001,$S342)&lt;&gt;"",INDEX(Responses!$R$2:$R$1001,$S342)&lt;=2),", Billing clarity","")&amp;IF(AND(INDEX(Responses!$S$2:$S$1001,$S342)&lt;&gt;"",INDEX(Responses!$S$2:$S$1001,$S342)&lt;=2),", Cleanliness","")&amp;IF(AND(INDEX(Responses!$T$2:$T$1001,$S342)&lt;&gt;"",INDEX(Responses!$T$2:$T$1001,$S342)&lt;=2),", Nursing responsiveness","")&amp;IF(AND(INDEX(Responses!$U$2:$U$1001,$S342)&lt;&gt;"",INDEX(Responses!$U$2:$U$1001,$S342)&lt;=2),", Nursing courtesy","")&amp;IF(AND(INDEX(Responses!$V$2:$V$1001,$S342)&lt;&gt;"",INDEX(Responses!$V$2:$V$1001,$S342)&lt;=2),", Food","")&amp;IF(AND(INDEX(Responses!$W$2:$W$1001,$S342)&lt;&gt;"",INDEX(Responses!$W$2:$W$1001,$S342)&lt;=2),", Insurance/TPA","")&amp;IF(AND(INDEX(Responses!$X$2:$X$1001,$S342)&lt;&gt;"",INDEX(Responses!$X$2:$X$1001,$S342)&lt;=2),", Discharge process","")&amp;IF(AND(INDEX(Responses!$Y$2:$Y$1001,$S342)&lt;&gt;"",INDEX(Responses!$Y$2:$Y$1001,$S342)&lt;=2),", Discharge instructions",""),3,500))</f>
        <v/>
      </c>
      <c r="G342" s="24" t="str">
        <f aca="false">IF($S342="","",INDEX(Responses!$L$2:$L$1001,$S342)&amp;"")</f>
        <v/>
      </c>
      <c r="H342" s="27"/>
      <c r="I342" s="33"/>
      <c r="J342" s="34" t="str">
        <f aca="false">IF(OR(I342="",B342=""),"",ROUND((I342-B342)*24,1))</f>
        <v/>
      </c>
      <c r="K342" s="27"/>
      <c r="L342" s="27"/>
      <c r="M342" s="27"/>
      <c r="N342" s="35"/>
      <c r="O342" s="36" t="str">
        <f aca="false">IF(OR(N342="",B342=""),"",N342-B342)</f>
        <v/>
      </c>
      <c r="P342" s="24" t="str">
        <f aca="false">IF(J342="","",IF(AND(C342="IPD",J342&lt;=24),"Yes",IF(AND(C342&lt;&gt;"IPD",J342&lt;=48),"Yes","No")))</f>
        <v/>
      </c>
      <c r="Q342" s="24" t="str">
        <f aca="false">IF(B342="","",TEXT(B342,"yyyy-mm"))</f>
        <v/>
      </c>
      <c r="R342" s="34" t="str">
        <f aca="false">IF(AND(Q342='Monthly Summary'!$C$4,J342&lt;&gt;""),J342,"")</f>
        <v/>
      </c>
      <c r="S342" s="24" t="str">
        <f aca="false">IF(A342="","",IFERROR(MATCH(A342,Responses!$A$2:$A$1001,0),""))</f>
        <v/>
      </c>
    </row>
    <row r="343" customFormat="false" ht="15" hidden="false" customHeight="false" outlineLevel="0" collapsed="false">
      <c r="A343" s="27"/>
      <c r="B343" s="32" t="str">
        <f aca="false">IF($S343="","",INDEX(Responses!$B$2:$B$1001,$S343))</f>
        <v/>
      </c>
      <c r="C343" s="24" t="str">
        <f aca="false">IF($S343="","",INDEX(Responses!$E$2:$E$1001,$S343)&amp;"")</f>
        <v/>
      </c>
      <c r="D343" s="24" t="str">
        <f aca="false">IF($S343="","",INDEX(Responses!$G$2:$G$1001,$S343)&amp;"")</f>
        <v/>
      </c>
      <c r="E343" s="24" t="str">
        <f aca="false">IF($S343="","",INDEX(Responses!$J$2:$J$1001,$S343))</f>
        <v/>
      </c>
      <c r="F343" s="24" t="str">
        <f aca="false">IF($S343="","",MID(IF(AND(INDEX(Responses!$M$2:$M$1001,$S343)&lt;&gt;"",INDEX(Responses!$M$2:$M$1001,$S343)&lt;=2),", Booking/Admission","")&amp;IF(AND(INDEX(Responses!$N$2:$N$1001,$S343)&lt;&gt;"",INDEX(Responses!$N$2:$N$1001,$S343)&lt;=2),", Waiting time","")&amp;IF(AND(INDEX(Responses!$O$2:$O$1001,$S343)&lt;&gt;"",INDEX(Responses!$O$2:$O$1001,$S343)&lt;=2),", Doctor communication","")&amp;IF(AND(INDEX(Responses!$P$2:$P$1001,$S343)&lt;&gt;"",INDEX(Responses!$P$2:$P$1001,$S343)&lt;=2),", Time to ask questions","")&amp;IF(AND(INDEX(Responses!$Q$2:$Q$1001,$S343)&lt;&gt;"",INDEX(Responses!$Q$2:$Q$1001,$S343)&lt;=2),", Front desk and billing staff","")&amp;IF(AND(INDEX(Responses!$R$2:$R$1001,$S343)&lt;&gt;"",INDEX(Responses!$R$2:$R$1001,$S343)&lt;=2),", Billing clarity","")&amp;IF(AND(INDEX(Responses!$S$2:$S$1001,$S343)&lt;&gt;"",INDEX(Responses!$S$2:$S$1001,$S343)&lt;=2),", Cleanliness","")&amp;IF(AND(INDEX(Responses!$T$2:$T$1001,$S343)&lt;&gt;"",INDEX(Responses!$T$2:$T$1001,$S343)&lt;=2),", Nursing responsiveness","")&amp;IF(AND(INDEX(Responses!$U$2:$U$1001,$S343)&lt;&gt;"",INDEX(Responses!$U$2:$U$1001,$S343)&lt;=2),", Nursing courtesy","")&amp;IF(AND(INDEX(Responses!$V$2:$V$1001,$S343)&lt;&gt;"",INDEX(Responses!$V$2:$V$1001,$S343)&lt;=2),", Food","")&amp;IF(AND(INDEX(Responses!$W$2:$W$1001,$S343)&lt;&gt;"",INDEX(Responses!$W$2:$W$1001,$S343)&lt;=2),", Insurance/TPA","")&amp;IF(AND(INDEX(Responses!$X$2:$X$1001,$S343)&lt;&gt;"",INDEX(Responses!$X$2:$X$1001,$S343)&lt;=2),", Discharge process","")&amp;IF(AND(INDEX(Responses!$Y$2:$Y$1001,$S343)&lt;&gt;"",INDEX(Responses!$Y$2:$Y$1001,$S343)&lt;=2),", Discharge instructions",""),3,500))</f>
        <v/>
      </c>
      <c r="G343" s="24" t="str">
        <f aca="false">IF($S343="","",INDEX(Responses!$L$2:$L$1001,$S343)&amp;"")</f>
        <v/>
      </c>
      <c r="H343" s="27"/>
      <c r="I343" s="33"/>
      <c r="J343" s="34" t="str">
        <f aca="false">IF(OR(I343="",B343=""),"",ROUND((I343-B343)*24,1))</f>
        <v/>
      </c>
      <c r="K343" s="27"/>
      <c r="L343" s="27"/>
      <c r="M343" s="27"/>
      <c r="N343" s="35"/>
      <c r="O343" s="36" t="str">
        <f aca="false">IF(OR(N343="",B343=""),"",N343-B343)</f>
        <v/>
      </c>
      <c r="P343" s="24" t="str">
        <f aca="false">IF(J343="","",IF(AND(C343="IPD",J343&lt;=24),"Yes",IF(AND(C343&lt;&gt;"IPD",J343&lt;=48),"Yes","No")))</f>
        <v/>
      </c>
      <c r="Q343" s="24" t="str">
        <f aca="false">IF(B343="","",TEXT(B343,"yyyy-mm"))</f>
        <v/>
      </c>
      <c r="R343" s="34" t="str">
        <f aca="false">IF(AND(Q343='Monthly Summary'!$C$4,J343&lt;&gt;""),J343,"")</f>
        <v/>
      </c>
      <c r="S343" s="24" t="str">
        <f aca="false">IF(A343="","",IFERROR(MATCH(A343,Responses!$A$2:$A$1001,0),""))</f>
        <v/>
      </c>
    </row>
    <row r="344" customFormat="false" ht="15" hidden="false" customHeight="false" outlineLevel="0" collapsed="false">
      <c r="A344" s="27"/>
      <c r="B344" s="32" t="str">
        <f aca="false">IF($S344="","",INDEX(Responses!$B$2:$B$1001,$S344))</f>
        <v/>
      </c>
      <c r="C344" s="24" t="str">
        <f aca="false">IF($S344="","",INDEX(Responses!$E$2:$E$1001,$S344)&amp;"")</f>
        <v/>
      </c>
      <c r="D344" s="24" t="str">
        <f aca="false">IF($S344="","",INDEX(Responses!$G$2:$G$1001,$S344)&amp;"")</f>
        <v/>
      </c>
      <c r="E344" s="24" t="str">
        <f aca="false">IF($S344="","",INDEX(Responses!$J$2:$J$1001,$S344))</f>
        <v/>
      </c>
      <c r="F344" s="24" t="str">
        <f aca="false">IF($S344="","",MID(IF(AND(INDEX(Responses!$M$2:$M$1001,$S344)&lt;&gt;"",INDEX(Responses!$M$2:$M$1001,$S344)&lt;=2),", Booking/Admission","")&amp;IF(AND(INDEX(Responses!$N$2:$N$1001,$S344)&lt;&gt;"",INDEX(Responses!$N$2:$N$1001,$S344)&lt;=2),", Waiting time","")&amp;IF(AND(INDEX(Responses!$O$2:$O$1001,$S344)&lt;&gt;"",INDEX(Responses!$O$2:$O$1001,$S344)&lt;=2),", Doctor communication","")&amp;IF(AND(INDEX(Responses!$P$2:$P$1001,$S344)&lt;&gt;"",INDEX(Responses!$P$2:$P$1001,$S344)&lt;=2),", Time to ask questions","")&amp;IF(AND(INDEX(Responses!$Q$2:$Q$1001,$S344)&lt;&gt;"",INDEX(Responses!$Q$2:$Q$1001,$S344)&lt;=2),", Front desk and billing staff","")&amp;IF(AND(INDEX(Responses!$R$2:$R$1001,$S344)&lt;&gt;"",INDEX(Responses!$R$2:$R$1001,$S344)&lt;=2),", Billing clarity","")&amp;IF(AND(INDEX(Responses!$S$2:$S$1001,$S344)&lt;&gt;"",INDEX(Responses!$S$2:$S$1001,$S344)&lt;=2),", Cleanliness","")&amp;IF(AND(INDEX(Responses!$T$2:$T$1001,$S344)&lt;&gt;"",INDEX(Responses!$T$2:$T$1001,$S344)&lt;=2),", Nursing responsiveness","")&amp;IF(AND(INDEX(Responses!$U$2:$U$1001,$S344)&lt;&gt;"",INDEX(Responses!$U$2:$U$1001,$S344)&lt;=2),", Nursing courtesy","")&amp;IF(AND(INDEX(Responses!$V$2:$V$1001,$S344)&lt;&gt;"",INDEX(Responses!$V$2:$V$1001,$S344)&lt;=2),", Food","")&amp;IF(AND(INDEX(Responses!$W$2:$W$1001,$S344)&lt;&gt;"",INDEX(Responses!$W$2:$W$1001,$S344)&lt;=2),", Insurance/TPA","")&amp;IF(AND(INDEX(Responses!$X$2:$X$1001,$S344)&lt;&gt;"",INDEX(Responses!$X$2:$X$1001,$S344)&lt;=2),", Discharge process","")&amp;IF(AND(INDEX(Responses!$Y$2:$Y$1001,$S344)&lt;&gt;"",INDEX(Responses!$Y$2:$Y$1001,$S344)&lt;=2),", Discharge instructions",""),3,500))</f>
        <v/>
      </c>
      <c r="G344" s="24" t="str">
        <f aca="false">IF($S344="","",INDEX(Responses!$L$2:$L$1001,$S344)&amp;"")</f>
        <v/>
      </c>
      <c r="H344" s="27"/>
      <c r="I344" s="33"/>
      <c r="J344" s="34" t="str">
        <f aca="false">IF(OR(I344="",B344=""),"",ROUND((I344-B344)*24,1))</f>
        <v/>
      </c>
      <c r="K344" s="27"/>
      <c r="L344" s="27"/>
      <c r="M344" s="27"/>
      <c r="N344" s="35"/>
      <c r="O344" s="36" t="str">
        <f aca="false">IF(OR(N344="",B344=""),"",N344-B344)</f>
        <v/>
      </c>
      <c r="P344" s="24" t="str">
        <f aca="false">IF(J344="","",IF(AND(C344="IPD",J344&lt;=24),"Yes",IF(AND(C344&lt;&gt;"IPD",J344&lt;=48),"Yes","No")))</f>
        <v/>
      </c>
      <c r="Q344" s="24" t="str">
        <f aca="false">IF(B344="","",TEXT(B344,"yyyy-mm"))</f>
        <v/>
      </c>
      <c r="R344" s="34" t="str">
        <f aca="false">IF(AND(Q344='Monthly Summary'!$C$4,J344&lt;&gt;""),J344,"")</f>
        <v/>
      </c>
      <c r="S344" s="24" t="str">
        <f aca="false">IF(A344="","",IFERROR(MATCH(A344,Responses!$A$2:$A$1001,0),""))</f>
        <v/>
      </c>
    </row>
    <row r="345" customFormat="false" ht="15" hidden="false" customHeight="false" outlineLevel="0" collapsed="false">
      <c r="A345" s="27"/>
      <c r="B345" s="32" t="str">
        <f aca="false">IF($S345="","",INDEX(Responses!$B$2:$B$1001,$S345))</f>
        <v/>
      </c>
      <c r="C345" s="24" t="str">
        <f aca="false">IF($S345="","",INDEX(Responses!$E$2:$E$1001,$S345)&amp;"")</f>
        <v/>
      </c>
      <c r="D345" s="24" t="str">
        <f aca="false">IF($S345="","",INDEX(Responses!$G$2:$G$1001,$S345)&amp;"")</f>
        <v/>
      </c>
      <c r="E345" s="24" t="str">
        <f aca="false">IF($S345="","",INDEX(Responses!$J$2:$J$1001,$S345))</f>
        <v/>
      </c>
      <c r="F345" s="24" t="str">
        <f aca="false">IF($S345="","",MID(IF(AND(INDEX(Responses!$M$2:$M$1001,$S345)&lt;&gt;"",INDEX(Responses!$M$2:$M$1001,$S345)&lt;=2),", Booking/Admission","")&amp;IF(AND(INDEX(Responses!$N$2:$N$1001,$S345)&lt;&gt;"",INDEX(Responses!$N$2:$N$1001,$S345)&lt;=2),", Waiting time","")&amp;IF(AND(INDEX(Responses!$O$2:$O$1001,$S345)&lt;&gt;"",INDEX(Responses!$O$2:$O$1001,$S345)&lt;=2),", Doctor communication","")&amp;IF(AND(INDEX(Responses!$P$2:$P$1001,$S345)&lt;&gt;"",INDEX(Responses!$P$2:$P$1001,$S345)&lt;=2),", Time to ask questions","")&amp;IF(AND(INDEX(Responses!$Q$2:$Q$1001,$S345)&lt;&gt;"",INDEX(Responses!$Q$2:$Q$1001,$S345)&lt;=2),", Front desk and billing staff","")&amp;IF(AND(INDEX(Responses!$R$2:$R$1001,$S345)&lt;&gt;"",INDEX(Responses!$R$2:$R$1001,$S345)&lt;=2),", Billing clarity","")&amp;IF(AND(INDEX(Responses!$S$2:$S$1001,$S345)&lt;&gt;"",INDEX(Responses!$S$2:$S$1001,$S345)&lt;=2),", Cleanliness","")&amp;IF(AND(INDEX(Responses!$T$2:$T$1001,$S345)&lt;&gt;"",INDEX(Responses!$T$2:$T$1001,$S345)&lt;=2),", Nursing responsiveness","")&amp;IF(AND(INDEX(Responses!$U$2:$U$1001,$S345)&lt;&gt;"",INDEX(Responses!$U$2:$U$1001,$S345)&lt;=2),", Nursing courtesy","")&amp;IF(AND(INDEX(Responses!$V$2:$V$1001,$S345)&lt;&gt;"",INDEX(Responses!$V$2:$V$1001,$S345)&lt;=2),", Food","")&amp;IF(AND(INDEX(Responses!$W$2:$W$1001,$S345)&lt;&gt;"",INDEX(Responses!$W$2:$W$1001,$S345)&lt;=2),", Insurance/TPA","")&amp;IF(AND(INDEX(Responses!$X$2:$X$1001,$S345)&lt;&gt;"",INDEX(Responses!$X$2:$X$1001,$S345)&lt;=2),", Discharge process","")&amp;IF(AND(INDEX(Responses!$Y$2:$Y$1001,$S345)&lt;&gt;"",INDEX(Responses!$Y$2:$Y$1001,$S345)&lt;=2),", Discharge instructions",""),3,500))</f>
        <v/>
      </c>
      <c r="G345" s="24" t="str">
        <f aca="false">IF($S345="","",INDEX(Responses!$L$2:$L$1001,$S345)&amp;"")</f>
        <v/>
      </c>
      <c r="H345" s="27"/>
      <c r="I345" s="33"/>
      <c r="J345" s="34" t="str">
        <f aca="false">IF(OR(I345="",B345=""),"",ROUND((I345-B345)*24,1))</f>
        <v/>
      </c>
      <c r="K345" s="27"/>
      <c r="L345" s="27"/>
      <c r="M345" s="27"/>
      <c r="N345" s="35"/>
      <c r="O345" s="36" t="str">
        <f aca="false">IF(OR(N345="",B345=""),"",N345-B345)</f>
        <v/>
      </c>
      <c r="P345" s="24" t="str">
        <f aca="false">IF(J345="","",IF(AND(C345="IPD",J345&lt;=24),"Yes",IF(AND(C345&lt;&gt;"IPD",J345&lt;=48),"Yes","No")))</f>
        <v/>
      </c>
      <c r="Q345" s="24" t="str">
        <f aca="false">IF(B345="","",TEXT(B345,"yyyy-mm"))</f>
        <v/>
      </c>
      <c r="R345" s="34" t="str">
        <f aca="false">IF(AND(Q345='Monthly Summary'!$C$4,J345&lt;&gt;""),J345,"")</f>
        <v/>
      </c>
      <c r="S345" s="24" t="str">
        <f aca="false">IF(A345="","",IFERROR(MATCH(A345,Responses!$A$2:$A$1001,0),""))</f>
        <v/>
      </c>
    </row>
    <row r="346" customFormat="false" ht="15" hidden="false" customHeight="false" outlineLevel="0" collapsed="false">
      <c r="A346" s="27"/>
      <c r="B346" s="32" t="str">
        <f aca="false">IF($S346="","",INDEX(Responses!$B$2:$B$1001,$S346))</f>
        <v/>
      </c>
      <c r="C346" s="24" t="str">
        <f aca="false">IF($S346="","",INDEX(Responses!$E$2:$E$1001,$S346)&amp;"")</f>
        <v/>
      </c>
      <c r="D346" s="24" t="str">
        <f aca="false">IF($S346="","",INDEX(Responses!$G$2:$G$1001,$S346)&amp;"")</f>
        <v/>
      </c>
      <c r="E346" s="24" t="str">
        <f aca="false">IF($S346="","",INDEX(Responses!$J$2:$J$1001,$S346))</f>
        <v/>
      </c>
      <c r="F346" s="24" t="str">
        <f aca="false">IF($S346="","",MID(IF(AND(INDEX(Responses!$M$2:$M$1001,$S346)&lt;&gt;"",INDEX(Responses!$M$2:$M$1001,$S346)&lt;=2),", Booking/Admission","")&amp;IF(AND(INDEX(Responses!$N$2:$N$1001,$S346)&lt;&gt;"",INDEX(Responses!$N$2:$N$1001,$S346)&lt;=2),", Waiting time","")&amp;IF(AND(INDEX(Responses!$O$2:$O$1001,$S346)&lt;&gt;"",INDEX(Responses!$O$2:$O$1001,$S346)&lt;=2),", Doctor communication","")&amp;IF(AND(INDEX(Responses!$P$2:$P$1001,$S346)&lt;&gt;"",INDEX(Responses!$P$2:$P$1001,$S346)&lt;=2),", Time to ask questions","")&amp;IF(AND(INDEX(Responses!$Q$2:$Q$1001,$S346)&lt;&gt;"",INDEX(Responses!$Q$2:$Q$1001,$S346)&lt;=2),", Front desk and billing staff","")&amp;IF(AND(INDEX(Responses!$R$2:$R$1001,$S346)&lt;&gt;"",INDEX(Responses!$R$2:$R$1001,$S346)&lt;=2),", Billing clarity","")&amp;IF(AND(INDEX(Responses!$S$2:$S$1001,$S346)&lt;&gt;"",INDEX(Responses!$S$2:$S$1001,$S346)&lt;=2),", Cleanliness","")&amp;IF(AND(INDEX(Responses!$T$2:$T$1001,$S346)&lt;&gt;"",INDEX(Responses!$T$2:$T$1001,$S346)&lt;=2),", Nursing responsiveness","")&amp;IF(AND(INDEX(Responses!$U$2:$U$1001,$S346)&lt;&gt;"",INDEX(Responses!$U$2:$U$1001,$S346)&lt;=2),", Nursing courtesy","")&amp;IF(AND(INDEX(Responses!$V$2:$V$1001,$S346)&lt;&gt;"",INDEX(Responses!$V$2:$V$1001,$S346)&lt;=2),", Food","")&amp;IF(AND(INDEX(Responses!$W$2:$W$1001,$S346)&lt;&gt;"",INDEX(Responses!$W$2:$W$1001,$S346)&lt;=2),", Insurance/TPA","")&amp;IF(AND(INDEX(Responses!$X$2:$X$1001,$S346)&lt;&gt;"",INDEX(Responses!$X$2:$X$1001,$S346)&lt;=2),", Discharge process","")&amp;IF(AND(INDEX(Responses!$Y$2:$Y$1001,$S346)&lt;&gt;"",INDEX(Responses!$Y$2:$Y$1001,$S346)&lt;=2),", Discharge instructions",""),3,500))</f>
        <v/>
      </c>
      <c r="G346" s="24" t="str">
        <f aca="false">IF($S346="","",INDEX(Responses!$L$2:$L$1001,$S346)&amp;"")</f>
        <v/>
      </c>
      <c r="H346" s="27"/>
      <c r="I346" s="33"/>
      <c r="J346" s="34" t="str">
        <f aca="false">IF(OR(I346="",B346=""),"",ROUND((I346-B346)*24,1))</f>
        <v/>
      </c>
      <c r="K346" s="27"/>
      <c r="L346" s="27"/>
      <c r="M346" s="27"/>
      <c r="N346" s="35"/>
      <c r="O346" s="36" t="str">
        <f aca="false">IF(OR(N346="",B346=""),"",N346-B346)</f>
        <v/>
      </c>
      <c r="P346" s="24" t="str">
        <f aca="false">IF(J346="","",IF(AND(C346="IPD",J346&lt;=24),"Yes",IF(AND(C346&lt;&gt;"IPD",J346&lt;=48),"Yes","No")))</f>
        <v/>
      </c>
      <c r="Q346" s="24" t="str">
        <f aca="false">IF(B346="","",TEXT(B346,"yyyy-mm"))</f>
        <v/>
      </c>
      <c r="R346" s="34" t="str">
        <f aca="false">IF(AND(Q346='Monthly Summary'!$C$4,J346&lt;&gt;""),J346,"")</f>
        <v/>
      </c>
      <c r="S346" s="24" t="str">
        <f aca="false">IF(A346="","",IFERROR(MATCH(A346,Responses!$A$2:$A$1001,0),""))</f>
        <v/>
      </c>
    </row>
    <row r="347" customFormat="false" ht="15" hidden="false" customHeight="false" outlineLevel="0" collapsed="false">
      <c r="A347" s="27"/>
      <c r="B347" s="32" t="str">
        <f aca="false">IF($S347="","",INDEX(Responses!$B$2:$B$1001,$S347))</f>
        <v/>
      </c>
      <c r="C347" s="24" t="str">
        <f aca="false">IF($S347="","",INDEX(Responses!$E$2:$E$1001,$S347)&amp;"")</f>
        <v/>
      </c>
      <c r="D347" s="24" t="str">
        <f aca="false">IF($S347="","",INDEX(Responses!$G$2:$G$1001,$S347)&amp;"")</f>
        <v/>
      </c>
      <c r="E347" s="24" t="str">
        <f aca="false">IF($S347="","",INDEX(Responses!$J$2:$J$1001,$S347))</f>
        <v/>
      </c>
      <c r="F347" s="24" t="str">
        <f aca="false">IF($S347="","",MID(IF(AND(INDEX(Responses!$M$2:$M$1001,$S347)&lt;&gt;"",INDEX(Responses!$M$2:$M$1001,$S347)&lt;=2),", Booking/Admission","")&amp;IF(AND(INDEX(Responses!$N$2:$N$1001,$S347)&lt;&gt;"",INDEX(Responses!$N$2:$N$1001,$S347)&lt;=2),", Waiting time","")&amp;IF(AND(INDEX(Responses!$O$2:$O$1001,$S347)&lt;&gt;"",INDEX(Responses!$O$2:$O$1001,$S347)&lt;=2),", Doctor communication","")&amp;IF(AND(INDEX(Responses!$P$2:$P$1001,$S347)&lt;&gt;"",INDEX(Responses!$P$2:$P$1001,$S347)&lt;=2),", Time to ask questions","")&amp;IF(AND(INDEX(Responses!$Q$2:$Q$1001,$S347)&lt;&gt;"",INDEX(Responses!$Q$2:$Q$1001,$S347)&lt;=2),", Front desk and billing staff","")&amp;IF(AND(INDEX(Responses!$R$2:$R$1001,$S347)&lt;&gt;"",INDEX(Responses!$R$2:$R$1001,$S347)&lt;=2),", Billing clarity","")&amp;IF(AND(INDEX(Responses!$S$2:$S$1001,$S347)&lt;&gt;"",INDEX(Responses!$S$2:$S$1001,$S347)&lt;=2),", Cleanliness","")&amp;IF(AND(INDEX(Responses!$T$2:$T$1001,$S347)&lt;&gt;"",INDEX(Responses!$T$2:$T$1001,$S347)&lt;=2),", Nursing responsiveness","")&amp;IF(AND(INDEX(Responses!$U$2:$U$1001,$S347)&lt;&gt;"",INDEX(Responses!$U$2:$U$1001,$S347)&lt;=2),", Nursing courtesy","")&amp;IF(AND(INDEX(Responses!$V$2:$V$1001,$S347)&lt;&gt;"",INDEX(Responses!$V$2:$V$1001,$S347)&lt;=2),", Food","")&amp;IF(AND(INDEX(Responses!$W$2:$W$1001,$S347)&lt;&gt;"",INDEX(Responses!$W$2:$W$1001,$S347)&lt;=2),", Insurance/TPA","")&amp;IF(AND(INDEX(Responses!$X$2:$X$1001,$S347)&lt;&gt;"",INDEX(Responses!$X$2:$X$1001,$S347)&lt;=2),", Discharge process","")&amp;IF(AND(INDEX(Responses!$Y$2:$Y$1001,$S347)&lt;&gt;"",INDEX(Responses!$Y$2:$Y$1001,$S347)&lt;=2),", Discharge instructions",""),3,500))</f>
        <v/>
      </c>
      <c r="G347" s="24" t="str">
        <f aca="false">IF($S347="","",INDEX(Responses!$L$2:$L$1001,$S347)&amp;"")</f>
        <v/>
      </c>
      <c r="H347" s="27"/>
      <c r="I347" s="33"/>
      <c r="J347" s="34" t="str">
        <f aca="false">IF(OR(I347="",B347=""),"",ROUND((I347-B347)*24,1))</f>
        <v/>
      </c>
      <c r="K347" s="27"/>
      <c r="L347" s="27"/>
      <c r="M347" s="27"/>
      <c r="N347" s="35"/>
      <c r="O347" s="36" t="str">
        <f aca="false">IF(OR(N347="",B347=""),"",N347-B347)</f>
        <v/>
      </c>
      <c r="P347" s="24" t="str">
        <f aca="false">IF(J347="","",IF(AND(C347="IPD",J347&lt;=24),"Yes",IF(AND(C347&lt;&gt;"IPD",J347&lt;=48),"Yes","No")))</f>
        <v/>
      </c>
      <c r="Q347" s="24" t="str">
        <f aca="false">IF(B347="","",TEXT(B347,"yyyy-mm"))</f>
        <v/>
      </c>
      <c r="R347" s="34" t="str">
        <f aca="false">IF(AND(Q347='Monthly Summary'!$C$4,J347&lt;&gt;""),J347,"")</f>
        <v/>
      </c>
      <c r="S347" s="24" t="str">
        <f aca="false">IF(A347="","",IFERROR(MATCH(A347,Responses!$A$2:$A$1001,0),""))</f>
        <v/>
      </c>
    </row>
    <row r="348" customFormat="false" ht="15" hidden="false" customHeight="false" outlineLevel="0" collapsed="false">
      <c r="A348" s="27"/>
      <c r="B348" s="32" t="str">
        <f aca="false">IF($S348="","",INDEX(Responses!$B$2:$B$1001,$S348))</f>
        <v/>
      </c>
      <c r="C348" s="24" t="str">
        <f aca="false">IF($S348="","",INDEX(Responses!$E$2:$E$1001,$S348)&amp;"")</f>
        <v/>
      </c>
      <c r="D348" s="24" t="str">
        <f aca="false">IF($S348="","",INDEX(Responses!$G$2:$G$1001,$S348)&amp;"")</f>
        <v/>
      </c>
      <c r="E348" s="24" t="str">
        <f aca="false">IF($S348="","",INDEX(Responses!$J$2:$J$1001,$S348))</f>
        <v/>
      </c>
      <c r="F348" s="24" t="str">
        <f aca="false">IF($S348="","",MID(IF(AND(INDEX(Responses!$M$2:$M$1001,$S348)&lt;&gt;"",INDEX(Responses!$M$2:$M$1001,$S348)&lt;=2),", Booking/Admission","")&amp;IF(AND(INDEX(Responses!$N$2:$N$1001,$S348)&lt;&gt;"",INDEX(Responses!$N$2:$N$1001,$S348)&lt;=2),", Waiting time","")&amp;IF(AND(INDEX(Responses!$O$2:$O$1001,$S348)&lt;&gt;"",INDEX(Responses!$O$2:$O$1001,$S348)&lt;=2),", Doctor communication","")&amp;IF(AND(INDEX(Responses!$P$2:$P$1001,$S348)&lt;&gt;"",INDEX(Responses!$P$2:$P$1001,$S348)&lt;=2),", Time to ask questions","")&amp;IF(AND(INDEX(Responses!$Q$2:$Q$1001,$S348)&lt;&gt;"",INDEX(Responses!$Q$2:$Q$1001,$S348)&lt;=2),", Front desk and billing staff","")&amp;IF(AND(INDEX(Responses!$R$2:$R$1001,$S348)&lt;&gt;"",INDEX(Responses!$R$2:$R$1001,$S348)&lt;=2),", Billing clarity","")&amp;IF(AND(INDEX(Responses!$S$2:$S$1001,$S348)&lt;&gt;"",INDEX(Responses!$S$2:$S$1001,$S348)&lt;=2),", Cleanliness","")&amp;IF(AND(INDEX(Responses!$T$2:$T$1001,$S348)&lt;&gt;"",INDEX(Responses!$T$2:$T$1001,$S348)&lt;=2),", Nursing responsiveness","")&amp;IF(AND(INDEX(Responses!$U$2:$U$1001,$S348)&lt;&gt;"",INDEX(Responses!$U$2:$U$1001,$S348)&lt;=2),", Nursing courtesy","")&amp;IF(AND(INDEX(Responses!$V$2:$V$1001,$S348)&lt;&gt;"",INDEX(Responses!$V$2:$V$1001,$S348)&lt;=2),", Food","")&amp;IF(AND(INDEX(Responses!$W$2:$W$1001,$S348)&lt;&gt;"",INDEX(Responses!$W$2:$W$1001,$S348)&lt;=2),", Insurance/TPA","")&amp;IF(AND(INDEX(Responses!$X$2:$X$1001,$S348)&lt;&gt;"",INDEX(Responses!$X$2:$X$1001,$S348)&lt;=2),", Discharge process","")&amp;IF(AND(INDEX(Responses!$Y$2:$Y$1001,$S348)&lt;&gt;"",INDEX(Responses!$Y$2:$Y$1001,$S348)&lt;=2),", Discharge instructions",""),3,500))</f>
        <v/>
      </c>
      <c r="G348" s="24" t="str">
        <f aca="false">IF($S348="","",INDEX(Responses!$L$2:$L$1001,$S348)&amp;"")</f>
        <v/>
      </c>
      <c r="H348" s="27"/>
      <c r="I348" s="33"/>
      <c r="J348" s="34" t="str">
        <f aca="false">IF(OR(I348="",B348=""),"",ROUND((I348-B348)*24,1))</f>
        <v/>
      </c>
      <c r="K348" s="27"/>
      <c r="L348" s="27"/>
      <c r="M348" s="27"/>
      <c r="N348" s="35"/>
      <c r="O348" s="36" t="str">
        <f aca="false">IF(OR(N348="",B348=""),"",N348-B348)</f>
        <v/>
      </c>
      <c r="P348" s="24" t="str">
        <f aca="false">IF(J348="","",IF(AND(C348="IPD",J348&lt;=24),"Yes",IF(AND(C348&lt;&gt;"IPD",J348&lt;=48),"Yes","No")))</f>
        <v/>
      </c>
      <c r="Q348" s="24" t="str">
        <f aca="false">IF(B348="","",TEXT(B348,"yyyy-mm"))</f>
        <v/>
      </c>
      <c r="R348" s="34" t="str">
        <f aca="false">IF(AND(Q348='Monthly Summary'!$C$4,J348&lt;&gt;""),J348,"")</f>
        <v/>
      </c>
      <c r="S348" s="24" t="str">
        <f aca="false">IF(A348="","",IFERROR(MATCH(A348,Responses!$A$2:$A$1001,0),""))</f>
        <v/>
      </c>
    </row>
    <row r="349" customFormat="false" ht="15" hidden="false" customHeight="false" outlineLevel="0" collapsed="false">
      <c r="A349" s="27"/>
      <c r="B349" s="32" t="str">
        <f aca="false">IF($S349="","",INDEX(Responses!$B$2:$B$1001,$S349))</f>
        <v/>
      </c>
      <c r="C349" s="24" t="str">
        <f aca="false">IF($S349="","",INDEX(Responses!$E$2:$E$1001,$S349)&amp;"")</f>
        <v/>
      </c>
      <c r="D349" s="24" t="str">
        <f aca="false">IF($S349="","",INDEX(Responses!$G$2:$G$1001,$S349)&amp;"")</f>
        <v/>
      </c>
      <c r="E349" s="24" t="str">
        <f aca="false">IF($S349="","",INDEX(Responses!$J$2:$J$1001,$S349))</f>
        <v/>
      </c>
      <c r="F349" s="24" t="str">
        <f aca="false">IF($S349="","",MID(IF(AND(INDEX(Responses!$M$2:$M$1001,$S349)&lt;&gt;"",INDEX(Responses!$M$2:$M$1001,$S349)&lt;=2),", Booking/Admission","")&amp;IF(AND(INDEX(Responses!$N$2:$N$1001,$S349)&lt;&gt;"",INDEX(Responses!$N$2:$N$1001,$S349)&lt;=2),", Waiting time","")&amp;IF(AND(INDEX(Responses!$O$2:$O$1001,$S349)&lt;&gt;"",INDEX(Responses!$O$2:$O$1001,$S349)&lt;=2),", Doctor communication","")&amp;IF(AND(INDEX(Responses!$P$2:$P$1001,$S349)&lt;&gt;"",INDEX(Responses!$P$2:$P$1001,$S349)&lt;=2),", Time to ask questions","")&amp;IF(AND(INDEX(Responses!$Q$2:$Q$1001,$S349)&lt;&gt;"",INDEX(Responses!$Q$2:$Q$1001,$S349)&lt;=2),", Front desk and billing staff","")&amp;IF(AND(INDEX(Responses!$R$2:$R$1001,$S349)&lt;&gt;"",INDEX(Responses!$R$2:$R$1001,$S349)&lt;=2),", Billing clarity","")&amp;IF(AND(INDEX(Responses!$S$2:$S$1001,$S349)&lt;&gt;"",INDEX(Responses!$S$2:$S$1001,$S349)&lt;=2),", Cleanliness","")&amp;IF(AND(INDEX(Responses!$T$2:$T$1001,$S349)&lt;&gt;"",INDEX(Responses!$T$2:$T$1001,$S349)&lt;=2),", Nursing responsiveness","")&amp;IF(AND(INDEX(Responses!$U$2:$U$1001,$S349)&lt;&gt;"",INDEX(Responses!$U$2:$U$1001,$S349)&lt;=2),", Nursing courtesy","")&amp;IF(AND(INDEX(Responses!$V$2:$V$1001,$S349)&lt;&gt;"",INDEX(Responses!$V$2:$V$1001,$S349)&lt;=2),", Food","")&amp;IF(AND(INDEX(Responses!$W$2:$W$1001,$S349)&lt;&gt;"",INDEX(Responses!$W$2:$W$1001,$S349)&lt;=2),", Insurance/TPA","")&amp;IF(AND(INDEX(Responses!$X$2:$X$1001,$S349)&lt;&gt;"",INDEX(Responses!$X$2:$X$1001,$S349)&lt;=2),", Discharge process","")&amp;IF(AND(INDEX(Responses!$Y$2:$Y$1001,$S349)&lt;&gt;"",INDEX(Responses!$Y$2:$Y$1001,$S349)&lt;=2),", Discharge instructions",""),3,500))</f>
        <v/>
      </c>
      <c r="G349" s="24" t="str">
        <f aca="false">IF($S349="","",INDEX(Responses!$L$2:$L$1001,$S349)&amp;"")</f>
        <v/>
      </c>
      <c r="H349" s="27"/>
      <c r="I349" s="33"/>
      <c r="J349" s="34" t="str">
        <f aca="false">IF(OR(I349="",B349=""),"",ROUND((I349-B349)*24,1))</f>
        <v/>
      </c>
      <c r="K349" s="27"/>
      <c r="L349" s="27"/>
      <c r="M349" s="27"/>
      <c r="N349" s="35"/>
      <c r="O349" s="36" t="str">
        <f aca="false">IF(OR(N349="",B349=""),"",N349-B349)</f>
        <v/>
      </c>
      <c r="P349" s="24" t="str">
        <f aca="false">IF(J349="","",IF(AND(C349="IPD",J349&lt;=24),"Yes",IF(AND(C349&lt;&gt;"IPD",J349&lt;=48),"Yes","No")))</f>
        <v/>
      </c>
      <c r="Q349" s="24" t="str">
        <f aca="false">IF(B349="","",TEXT(B349,"yyyy-mm"))</f>
        <v/>
      </c>
      <c r="R349" s="34" t="str">
        <f aca="false">IF(AND(Q349='Monthly Summary'!$C$4,J349&lt;&gt;""),J349,"")</f>
        <v/>
      </c>
      <c r="S349" s="24" t="str">
        <f aca="false">IF(A349="","",IFERROR(MATCH(A349,Responses!$A$2:$A$1001,0),""))</f>
        <v/>
      </c>
    </row>
    <row r="350" customFormat="false" ht="15" hidden="false" customHeight="false" outlineLevel="0" collapsed="false">
      <c r="A350" s="27"/>
      <c r="B350" s="32" t="str">
        <f aca="false">IF($S350="","",INDEX(Responses!$B$2:$B$1001,$S350))</f>
        <v/>
      </c>
      <c r="C350" s="24" t="str">
        <f aca="false">IF($S350="","",INDEX(Responses!$E$2:$E$1001,$S350)&amp;"")</f>
        <v/>
      </c>
      <c r="D350" s="24" t="str">
        <f aca="false">IF($S350="","",INDEX(Responses!$G$2:$G$1001,$S350)&amp;"")</f>
        <v/>
      </c>
      <c r="E350" s="24" t="str">
        <f aca="false">IF($S350="","",INDEX(Responses!$J$2:$J$1001,$S350))</f>
        <v/>
      </c>
      <c r="F350" s="24" t="str">
        <f aca="false">IF($S350="","",MID(IF(AND(INDEX(Responses!$M$2:$M$1001,$S350)&lt;&gt;"",INDEX(Responses!$M$2:$M$1001,$S350)&lt;=2),", Booking/Admission","")&amp;IF(AND(INDEX(Responses!$N$2:$N$1001,$S350)&lt;&gt;"",INDEX(Responses!$N$2:$N$1001,$S350)&lt;=2),", Waiting time","")&amp;IF(AND(INDEX(Responses!$O$2:$O$1001,$S350)&lt;&gt;"",INDEX(Responses!$O$2:$O$1001,$S350)&lt;=2),", Doctor communication","")&amp;IF(AND(INDEX(Responses!$P$2:$P$1001,$S350)&lt;&gt;"",INDEX(Responses!$P$2:$P$1001,$S350)&lt;=2),", Time to ask questions","")&amp;IF(AND(INDEX(Responses!$Q$2:$Q$1001,$S350)&lt;&gt;"",INDEX(Responses!$Q$2:$Q$1001,$S350)&lt;=2),", Front desk and billing staff","")&amp;IF(AND(INDEX(Responses!$R$2:$R$1001,$S350)&lt;&gt;"",INDEX(Responses!$R$2:$R$1001,$S350)&lt;=2),", Billing clarity","")&amp;IF(AND(INDEX(Responses!$S$2:$S$1001,$S350)&lt;&gt;"",INDEX(Responses!$S$2:$S$1001,$S350)&lt;=2),", Cleanliness","")&amp;IF(AND(INDEX(Responses!$T$2:$T$1001,$S350)&lt;&gt;"",INDEX(Responses!$T$2:$T$1001,$S350)&lt;=2),", Nursing responsiveness","")&amp;IF(AND(INDEX(Responses!$U$2:$U$1001,$S350)&lt;&gt;"",INDEX(Responses!$U$2:$U$1001,$S350)&lt;=2),", Nursing courtesy","")&amp;IF(AND(INDEX(Responses!$V$2:$V$1001,$S350)&lt;&gt;"",INDEX(Responses!$V$2:$V$1001,$S350)&lt;=2),", Food","")&amp;IF(AND(INDEX(Responses!$W$2:$W$1001,$S350)&lt;&gt;"",INDEX(Responses!$W$2:$W$1001,$S350)&lt;=2),", Insurance/TPA","")&amp;IF(AND(INDEX(Responses!$X$2:$X$1001,$S350)&lt;&gt;"",INDEX(Responses!$X$2:$X$1001,$S350)&lt;=2),", Discharge process","")&amp;IF(AND(INDEX(Responses!$Y$2:$Y$1001,$S350)&lt;&gt;"",INDEX(Responses!$Y$2:$Y$1001,$S350)&lt;=2),", Discharge instructions",""),3,500))</f>
        <v/>
      </c>
      <c r="G350" s="24" t="str">
        <f aca="false">IF($S350="","",INDEX(Responses!$L$2:$L$1001,$S350)&amp;"")</f>
        <v/>
      </c>
      <c r="H350" s="27"/>
      <c r="I350" s="33"/>
      <c r="J350" s="34" t="str">
        <f aca="false">IF(OR(I350="",B350=""),"",ROUND((I350-B350)*24,1))</f>
        <v/>
      </c>
      <c r="K350" s="27"/>
      <c r="L350" s="27"/>
      <c r="M350" s="27"/>
      <c r="N350" s="35"/>
      <c r="O350" s="36" t="str">
        <f aca="false">IF(OR(N350="",B350=""),"",N350-B350)</f>
        <v/>
      </c>
      <c r="P350" s="24" t="str">
        <f aca="false">IF(J350="","",IF(AND(C350="IPD",J350&lt;=24),"Yes",IF(AND(C350&lt;&gt;"IPD",J350&lt;=48),"Yes","No")))</f>
        <v/>
      </c>
      <c r="Q350" s="24" t="str">
        <f aca="false">IF(B350="","",TEXT(B350,"yyyy-mm"))</f>
        <v/>
      </c>
      <c r="R350" s="34" t="str">
        <f aca="false">IF(AND(Q350='Monthly Summary'!$C$4,J350&lt;&gt;""),J350,"")</f>
        <v/>
      </c>
      <c r="S350" s="24" t="str">
        <f aca="false">IF(A350="","",IFERROR(MATCH(A350,Responses!$A$2:$A$1001,0),""))</f>
        <v/>
      </c>
    </row>
    <row r="351" customFormat="false" ht="15" hidden="false" customHeight="false" outlineLevel="0" collapsed="false">
      <c r="A351" s="27"/>
      <c r="B351" s="32" t="str">
        <f aca="false">IF($S351="","",INDEX(Responses!$B$2:$B$1001,$S351))</f>
        <v/>
      </c>
      <c r="C351" s="24" t="str">
        <f aca="false">IF($S351="","",INDEX(Responses!$E$2:$E$1001,$S351)&amp;"")</f>
        <v/>
      </c>
      <c r="D351" s="24" t="str">
        <f aca="false">IF($S351="","",INDEX(Responses!$G$2:$G$1001,$S351)&amp;"")</f>
        <v/>
      </c>
      <c r="E351" s="24" t="str">
        <f aca="false">IF($S351="","",INDEX(Responses!$J$2:$J$1001,$S351))</f>
        <v/>
      </c>
      <c r="F351" s="24" t="str">
        <f aca="false">IF($S351="","",MID(IF(AND(INDEX(Responses!$M$2:$M$1001,$S351)&lt;&gt;"",INDEX(Responses!$M$2:$M$1001,$S351)&lt;=2),", Booking/Admission","")&amp;IF(AND(INDEX(Responses!$N$2:$N$1001,$S351)&lt;&gt;"",INDEX(Responses!$N$2:$N$1001,$S351)&lt;=2),", Waiting time","")&amp;IF(AND(INDEX(Responses!$O$2:$O$1001,$S351)&lt;&gt;"",INDEX(Responses!$O$2:$O$1001,$S351)&lt;=2),", Doctor communication","")&amp;IF(AND(INDEX(Responses!$P$2:$P$1001,$S351)&lt;&gt;"",INDEX(Responses!$P$2:$P$1001,$S351)&lt;=2),", Time to ask questions","")&amp;IF(AND(INDEX(Responses!$Q$2:$Q$1001,$S351)&lt;&gt;"",INDEX(Responses!$Q$2:$Q$1001,$S351)&lt;=2),", Front desk and billing staff","")&amp;IF(AND(INDEX(Responses!$R$2:$R$1001,$S351)&lt;&gt;"",INDEX(Responses!$R$2:$R$1001,$S351)&lt;=2),", Billing clarity","")&amp;IF(AND(INDEX(Responses!$S$2:$S$1001,$S351)&lt;&gt;"",INDEX(Responses!$S$2:$S$1001,$S351)&lt;=2),", Cleanliness","")&amp;IF(AND(INDEX(Responses!$T$2:$T$1001,$S351)&lt;&gt;"",INDEX(Responses!$T$2:$T$1001,$S351)&lt;=2),", Nursing responsiveness","")&amp;IF(AND(INDEX(Responses!$U$2:$U$1001,$S351)&lt;&gt;"",INDEX(Responses!$U$2:$U$1001,$S351)&lt;=2),", Nursing courtesy","")&amp;IF(AND(INDEX(Responses!$V$2:$V$1001,$S351)&lt;&gt;"",INDEX(Responses!$V$2:$V$1001,$S351)&lt;=2),", Food","")&amp;IF(AND(INDEX(Responses!$W$2:$W$1001,$S351)&lt;&gt;"",INDEX(Responses!$W$2:$W$1001,$S351)&lt;=2),", Insurance/TPA","")&amp;IF(AND(INDEX(Responses!$X$2:$X$1001,$S351)&lt;&gt;"",INDEX(Responses!$X$2:$X$1001,$S351)&lt;=2),", Discharge process","")&amp;IF(AND(INDEX(Responses!$Y$2:$Y$1001,$S351)&lt;&gt;"",INDEX(Responses!$Y$2:$Y$1001,$S351)&lt;=2),", Discharge instructions",""),3,500))</f>
        <v/>
      </c>
      <c r="G351" s="24" t="str">
        <f aca="false">IF($S351="","",INDEX(Responses!$L$2:$L$1001,$S351)&amp;"")</f>
        <v/>
      </c>
      <c r="H351" s="27"/>
      <c r="I351" s="33"/>
      <c r="J351" s="34" t="str">
        <f aca="false">IF(OR(I351="",B351=""),"",ROUND((I351-B351)*24,1))</f>
        <v/>
      </c>
      <c r="K351" s="27"/>
      <c r="L351" s="27"/>
      <c r="M351" s="27"/>
      <c r="N351" s="35"/>
      <c r="O351" s="36" t="str">
        <f aca="false">IF(OR(N351="",B351=""),"",N351-B351)</f>
        <v/>
      </c>
      <c r="P351" s="24" t="str">
        <f aca="false">IF(J351="","",IF(AND(C351="IPD",J351&lt;=24),"Yes",IF(AND(C351&lt;&gt;"IPD",J351&lt;=48),"Yes","No")))</f>
        <v/>
      </c>
      <c r="Q351" s="24" t="str">
        <f aca="false">IF(B351="","",TEXT(B351,"yyyy-mm"))</f>
        <v/>
      </c>
      <c r="R351" s="34" t="str">
        <f aca="false">IF(AND(Q351='Monthly Summary'!$C$4,J351&lt;&gt;""),J351,"")</f>
        <v/>
      </c>
      <c r="S351" s="24" t="str">
        <f aca="false">IF(A351="","",IFERROR(MATCH(A351,Responses!$A$2:$A$1001,0),""))</f>
        <v/>
      </c>
    </row>
    <row r="352" customFormat="false" ht="15" hidden="false" customHeight="false" outlineLevel="0" collapsed="false">
      <c r="A352" s="27"/>
      <c r="B352" s="32" t="str">
        <f aca="false">IF($S352="","",INDEX(Responses!$B$2:$B$1001,$S352))</f>
        <v/>
      </c>
      <c r="C352" s="24" t="str">
        <f aca="false">IF($S352="","",INDEX(Responses!$E$2:$E$1001,$S352)&amp;"")</f>
        <v/>
      </c>
      <c r="D352" s="24" t="str">
        <f aca="false">IF($S352="","",INDEX(Responses!$G$2:$G$1001,$S352)&amp;"")</f>
        <v/>
      </c>
      <c r="E352" s="24" t="str">
        <f aca="false">IF($S352="","",INDEX(Responses!$J$2:$J$1001,$S352))</f>
        <v/>
      </c>
      <c r="F352" s="24" t="str">
        <f aca="false">IF($S352="","",MID(IF(AND(INDEX(Responses!$M$2:$M$1001,$S352)&lt;&gt;"",INDEX(Responses!$M$2:$M$1001,$S352)&lt;=2),", Booking/Admission","")&amp;IF(AND(INDEX(Responses!$N$2:$N$1001,$S352)&lt;&gt;"",INDEX(Responses!$N$2:$N$1001,$S352)&lt;=2),", Waiting time","")&amp;IF(AND(INDEX(Responses!$O$2:$O$1001,$S352)&lt;&gt;"",INDEX(Responses!$O$2:$O$1001,$S352)&lt;=2),", Doctor communication","")&amp;IF(AND(INDEX(Responses!$P$2:$P$1001,$S352)&lt;&gt;"",INDEX(Responses!$P$2:$P$1001,$S352)&lt;=2),", Time to ask questions","")&amp;IF(AND(INDEX(Responses!$Q$2:$Q$1001,$S352)&lt;&gt;"",INDEX(Responses!$Q$2:$Q$1001,$S352)&lt;=2),", Front desk and billing staff","")&amp;IF(AND(INDEX(Responses!$R$2:$R$1001,$S352)&lt;&gt;"",INDEX(Responses!$R$2:$R$1001,$S352)&lt;=2),", Billing clarity","")&amp;IF(AND(INDEX(Responses!$S$2:$S$1001,$S352)&lt;&gt;"",INDEX(Responses!$S$2:$S$1001,$S352)&lt;=2),", Cleanliness","")&amp;IF(AND(INDEX(Responses!$T$2:$T$1001,$S352)&lt;&gt;"",INDEX(Responses!$T$2:$T$1001,$S352)&lt;=2),", Nursing responsiveness","")&amp;IF(AND(INDEX(Responses!$U$2:$U$1001,$S352)&lt;&gt;"",INDEX(Responses!$U$2:$U$1001,$S352)&lt;=2),", Nursing courtesy","")&amp;IF(AND(INDEX(Responses!$V$2:$V$1001,$S352)&lt;&gt;"",INDEX(Responses!$V$2:$V$1001,$S352)&lt;=2),", Food","")&amp;IF(AND(INDEX(Responses!$W$2:$W$1001,$S352)&lt;&gt;"",INDEX(Responses!$W$2:$W$1001,$S352)&lt;=2),", Insurance/TPA","")&amp;IF(AND(INDEX(Responses!$X$2:$X$1001,$S352)&lt;&gt;"",INDEX(Responses!$X$2:$X$1001,$S352)&lt;=2),", Discharge process","")&amp;IF(AND(INDEX(Responses!$Y$2:$Y$1001,$S352)&lt;&gt;"",INDEX(Responses!$Y$2:$Y$1001,$S352)&lt;=2),", Discharge instructions",""),3,500))</f>
        <v/>
      </c>
      <c r="G352" s="24" t="str">
        <f aca="false">IF($S352="","",INDEX(Responses!$L$2:$L$1001,$S352)&amp;"")</f>
        <v/>
      </c>
      <c r="H352" s="27"/>
      <c r="I352" s="33"/>
      <c r="J352" s="34" t="str">
        <f aca="false">IF(OR(I352="",B352=""),"",ROUND((I352-B352)*24,1))</f>
        <v/>
      </c>
      <c r="K352" s="27"/>
      <c r="L352" s="27"/>
      <c r="M352" s="27"/>
      <c r="N352" s="35"/>
      <c r="O352" s="36" t="str">
        <f aca="false">IF(OR(N352="",B352=""),"",N352-B352)</f>
        <v/>
      </c>
      <c r="P352" s="24" t="str">
        <f aca="false">IF(J352="","",IF(AND(C352="IPD",J352&lt;=24),"Yes",IF(AND(C352&lt;&gt;"IPD",J352&lt;=48),"Yes","No")))</f>
        <v/>
      </c>
      <c r="Q352" s="24" t="str">
        <f aca="false">IF(B352="","",TEXT(B352,"yyyy-mm"))</f>
        <v/>
      </c>
      <c r="R352" s="34" t="str">
        <f aca="false">IF(AND(Q352='Monthly Summary'!$C$4,J352&lt;&gt;""),J352,"")</f>
        <v/>
      </c>
      <c r="S352" s="24" t="str">
        <f aca="false">IF(A352="","",IFERROR(MATCH(A352,Responses!$A$2:$A$1001,0),""))</f>
        <v/>
      </c>
    </row>
    <row r="353" customFormat="false" ht="15" hidden="false" customHeight="false" outlineLevel="0" collapsed="false">
      <c r="A353" s="27"/>
      <c r="B353" s="32" t="str">
        <f aca="false">IF($S353="","",INDEX(Responses!$B$2:$B$1001,$S353))</f>
        <v/>
      </c>
      <c r="C353" s="24" t="str">
        <f aca="false">IF($S353="","",INDEX(Responses!$E$2:$E$1001,$S353)&amp;"")</f>
        <v/>
      </c>
      <c r="D353" s="24" t="str">
        <f aca="false">IF($S353="","",INDEX(Responses!$G$2:$G$1001,$S353)&amp;"")</f>
        <v/>
      </c>
      <c r="E353" s="24" t="str">
        <f aca="false">IF($S353="","",INDEX(Responses!$J$2:$J$1001,$S353))</f>
        <v/>
      </c>
      <c r="F353" s="24" t="str">
        <f aca="false">IF($S353="","",MID(IF(AND(INDEX(Responses!$M$2:$M$1001,$S353)&lt;&gt;"",INDEX(Responses!$M$2:$M$1001,$S353)&lt;=2),", Booking/Admission","")&amp;IF(AND(INDEX(Responses!$N$2:$N$1001,$S353)&lt;&gt;"",INDEX(Responses!$N$2:$N$1001,$S353)&lt;=2),", Waiting time","")&amp;IF(AND(INDEX(Responses!$O$2:$O$1001,$S353)&lt;&gt;"",INDEX(Responses!$O$2:$O$1001,$S353)&lt;=2),", Doctor communication","")&amp;IF(AND(INDEX(Responses!$P$2:$P$1001,$S353)&lt;&gt;"",INDEX(Responses!$P$2:$P$1001,$S353)&lt;=2),", Time to ask questions","")&amp;IF(AND(INDEX(Responses!$Q$2:$Q$1001,$S353)&lt;&gt;"",INDEX(Responses!$Q$2:$Q$1001,$S353)&lt;=2),", Front desk and billing staff","")&amp;IF(AND(INDEX(Responses!$R$2:$R$1001,$S353)&lt;&gt;"",INDEX(Responses!$R$2:$R$1001,$S353)&lt;=2),", Billing clarity","")&amp;IF(AND(INDEX(Responses!$S$2:$S$1001,$S353)&lt;&gt;"",INDEX(Responses!$S$2:$S$1001,$S353)&lt;=2),", Cleanliness","")&amp;IF(AND(INDEX(Responses!$T$2:$T$1001,$S353)&lt;&gt;"",INDEX(Responses!$T$2:$T$1001,$S353)&lt;=2),", Nursing responsiveness","")&amp;IF(AND(INDEX(Responses!$U$2:$U$1001,$S353)&lt;&gt;"",INDEX(Responses!$U$2:$U$1001,$S353)&lt;=2),", Nursing courtesy","")&amp;IF(AND(INDEX(Responses!$V$2:$V$1001,$S353)&lt;&gt;"",INDEX(Responses!$V$2:$V$1001,$S353)&lt;=2),", Food","")&amp;IF(AND(INDEX(Responses!$W$2:$W$1001,$S353)&lt;&gt;"",INDEX(Responses!$W$2:$W$1001,$S353)&lt;=2),", Insurance/TPA","")&amp;IF(AND(INDEX(Responses!$X$2:$X$1001,$S353)&lt;&gt;"",INDEX(Responses!$X$2:$X$1001,$S353)&lt;=2),", Discharge process","")&amp;IF(AND(INDEX(Responses!$Y$2:$Y$1001,$S353)&lt;&gt;"",INDEX(Responses!$Y$2:$Y$1001,$S353)&lt;=2),", Discharge instructions",""),3,500))</f>
        <v/>
      </c>
      <c r="G353" s="24" t="str">
        <f aca="false">IF($S353="","",INDEX(Responses!$L$2:$L$1001,$S353)&amp;"")</f>
        <v/>
      </c>
      <c r="H353" s="27"/>
      <c r="I353" s="33"/>
      <c r="J353" s="34" t="str">
        <f aca="false">IF(OR(I353="",B353=""),"",ROUND((I353-B353)*24,1))</f>
        <v/>
      </c>
      <c r="K353" s="27"/>
      <c r="L353" s="27"/>
      <c r="M353" s="27"/>
      <c r="N353" s="35"/>
      <c r="O353" s="36" t="str">
        <f aca="false">IF(OR(N353="",B353=""),"",N353-B353)</f>
        <v/>
      </c>
      <c r="P353" s="24" t="str">
        <f aca="false">IF(J353="","",IF(AND(C353="IPD",J353&lt;=24),"Yes",IF(AND(C353&lt;&gt;"IPD",J353&lt;=48),"Yes","No")))</f>
        <v/>
      </c>
      <c r="Q353" s="24" t="str">
        <f aca="false">IF(B353="","",TEXT(B353,"yyyy-mm"))</f>
        <v/>
      </c>
      <c r="R353" s="34" t="str">
        <f aca="false">IF(AND(Q353='Monthly Summary'!$C$4,J353&lt;&gt;""),J353,"")</f>
        <v/>
      </c>
      <c r="S353" s="24" t="str">
        <f aca="false">IF(A353="","",IFERROR(MATCH(A353,Responses!$A$2:$A$1001,0),""))</f>
        <v/>
      </c>
    </row>
    <row r="354" customFormat="false" ht="15" hidden="false" customHeight="false" outlineLevel="0" collapsed="false">
      <c r="A354" s="27"/>
      <c r="B354" s="32" t="str">
        <f aca="false">IF($S354="","",INDEX(Responses!$B$2:$B$1001,$S354))</f>
        <v/>
      </c>
      <c r="C354" s="24" t="str">
        <f aca="false">IF($S354="","",INDEX(Responses!$E$2:$E$1001,$S354)&amp;"")</f>
        <v/>
      </c>
      <c r="D354" s="24" t="str">
        <f aca="false">IF($S354="","",INDEX(Responses!$G$2:$G$1001,$S354)&amp;"")</f>
        <v/>
      </c>
      <c r="E354" s="24" t="str">
        <f aca="false">IF($S354="","",INDEX(Responses!$J$2:$J$1001,$S354))</f>
        <v/>
      </c>
      <c r="F354" s="24" t="str">
        <f aca="false">IF($S354="","",MID(IF(AND(INDEX(Responses!$M$2:$M$1001,$S354)&lt;&gt;"",INDEX(Responses!$M$2:$M$1001,$S354)&lt;=2),", Booking/Admission","")&amp;IF(AND(INDEX(Responses!$N$2:$N$1001,$S354)&lt;&gt;"",INDEX(Responses!$N$2:$N$1001,$S354)&lt;=2),", Waiting time","")&amp;IF(AND(INDEX(Responses!$O$2:$O$1001,$S354)&lt;&gt;"",INDEX(Responses!$O$2:$O$1001,$S354)&lt;=2),", Doctor communication","")&amp;IF(AND(INDEX(Responses!$P$2:$P$1001,$S354)&lt;&gt;"",INDEX(Responses!$P$2:$P$1001,$S354)&lt;=2),", Time to ask questions","")&amp;IF(AND(INDEX(Responses!$Q$2:$Q$1001,$S354)&lt;&gt;"",INDEX(Responses!$Q$2:$Q$1001,$S354)&lt;=2),", Front desk and billing staff","")&amp;IF(AND(INDEX(Responses!$R$2:$R$1001,$S354)&lt;&gt;"",INDEX(Responses!$R$2:$R$1001,$S354)&lt;=2),", Billing clarity","")&amp;IF(AND(INDEX(Responses!$S$2:$S$1001,$S354)&lt;&gt;"",INDEX(Responses!$S$2:$S$1001,$S354)&lt;=2),", Cleanliness","")&amp;IF(AND(INDEX(Responses!$T$2:$T$1001,$S354)&lt;&gt;"",INDEX(Responses!$T$2:$T$1001,$S354)&lt;=2),", Nursing responsiveness","")&amp;IF(AND(INDEX(Responses!$U$2:$U$1001,$S354)&lt;&gt;"",INDEX(Responses!$U$2:$U$1001,$S354)&lt;=2),", Nursing courtesy","")&amp;IF(AND(INDEX(Responses!$V$2:$V$1001,$S354)&lt;&gt;"",INDEX(Responses!$V$2:$V$1001,$S354)&lt;=2),", Food","")&amp;IF(AND(INDEX(Responses!$W$2:$W$1001,$S354)&lt;&gt;"",INDEX(Responses!$W$2:$W$1001,$S354)&lt;=2),", Insurance/TPA","")&amp;IF(AND(INDEX(Responses!$X$2:$X$1001,$S354)&lt;&gt;"",INDEX(Responses!$X$2:$X$1001,$S354)&lt;=2),", Discharge process","")&amp;IF(AND(INDEX(Responses!$Y$2:$Y$1001,$S354)&lt;&gt;"",INDEX(Responses!$Y$2:$Y$1001,$S354)&lt;=2),", Discharge instructions",""),3,500))</f>
        <v/>
      </c>
      <c r="G354" s="24" t="str">
        <f aca="false">IF($S354="","",INDEX(Responses!$L$2:$L$1001,$S354)&amp;"")</f>
        <v/>
      </c>
      <c r="H354" s="27"/>
      <c r="I354" s="33"/>
      <c r="J354" s="34" t="str">
        <f aca="false">IF(OR(I354="",B354=""),"",ROUND((I354-B354)*24,1))</f>
        <v/>
      </c>
      <c r="K354" s="27"/>
      <c r="L354" s="27"/>
      <c r="M354" s="27"/>
      <c r="N354" s="35"/>
      <c r="O354" s="36" t="str">
        <f aca="false">IF(OR(N354="",B354=""),"",N354-B354)</f>
        <v/>
      </c>
      <c r="P354" s="24" t="str">
        <f aca="false">IF(J354="","",IF(AND(C354="IPD",J354&lt;=24),"Yes",IF(AND(C354&lt;&gt;"IPD",J354&lt;=48),"Yes","No")))</f>
        <v/>
      </c>
      <c r="Q354" s="24" t="str">
        <f aca="false">IF(B354="","",TEXT(B354,"yyyy-mm"))</f>
        <v/>
      </c>
      <c r="R354" s="34" t="str">
        <f aca="false">IF(AND(Q354='Monthly Summary'!$C$4,J354&lt;&gt;""),J354,"")</f>
        <v/>
      </c>
      <c r="S354" s="24" t="str">
        <f aca="false">IF(A354="","",IFERROR(MATCH(A354,Responses!$A$2:$A$1001,0),""))</f>
        <v/>
      </c>
    </row>
    <row r="355" customFormat="false" ht="15" hidden="false" customHeight="false" outlineLevel="0" collapsed="false">
      <c r="A355" s="27"/>
      <c r="B355" s="32" t="str">
        <f aca="false">IF($S355="","",INDEX(Responses!$B$2:$B$1001,$S355))</f>
        <v/>
      </c>
      <c r="C355" s="24" t="str">
        <f aca="false">IF($S355="","",INDEX(Responses!$E$2:$E$1001,$S355)&amp;"")</f>
        <v/>
      </c>
      <c r="D355" s="24" t="str">
        <f aca="false">IF($S355="","",INDEX(Responses!$G$2:$G$1001,$S355)&amp;"")</f>
        <v/>
      </c>
      <c r="E355" s="24" t="str">
        <f aca="false">IF($S355="","",INDEX(Responses!$J$2:$J$1001,$S355))</f>
        <v/>
      </c>
      <c r="F355" s="24" t="str">
        <f aca="false">IF($S355="","",MID(IF(AND(INDEX(Responses!$M$2:$M$1001,$S355)&lt;&gt;"",INDEX(Responses!$M$2:$M$1001,$S355)&lt;=2),", Booking/Admission","")&amp;IF(AND(INDEX(Responses!$N$2:$N$1001,$S355)&lt;&gt;"",INDEX(Responses!$N$2:$N$1001,$S355)&lt;=2),", Waiting time","")&amp;IF(AND(INDEX(Responses!$O$2:$O$1001,$S355)&lt;&gt;"",INDEX(Responses!$O$2:$O$1001,$S355)&lt;=2),", Doctor communication","")&amp;IF(AND(INDEX(Responses!$P$2:$P$1001,$S355)&lt;&gt;"",INDEX(Responses!$P$2:$P$1001,$S355)&lt;=2),", Time to ask questions","")&amp;IF(AND(INDEX(Responses!$Q$2:$Q$1001,$S355)&lt;&gt;"",INDEX(Responses!$Q$2:$Q$1001,$S355)&lt;=2),", Front desk and billing staff","")&amp;IF(AND(INDEX(Responses!$R$2:$R$1001,$S355)&lt;&gt;"",INDEX(Responses!$R$2:$R$1001,$S355)&lt;=2),", Billing clarity","")&amp;IF(AND(INDEX(Responses!$S$2:$S$1001,$S355)&lt;&gt;"",INDEX(Responses!$S$2:$S$1001,$S355)&lt;=2),", Cleanliness","")&amp;IF(AND(INDEX(Responses!$T$2:$T$1001,$S355)&lt;&gt;"",INDEX(Responses!$T$2:$T$1001,$S355)&lt;=2),", Nursing responsiveness","")&amp;IF(AND(INDEX(Responses!$U$2:$U$1001,$S355)&lt;&gt;"",INDEX(Responses!$U$2:$U$1001,$S355)&lt;=2),", Nursing courtesy","")&amp;IF(AND(INDEX(Responses!$V$2:$V$1001,$S355)&lt;&gt;"",INDEX(Responses!$V$2:$V$1001,$S355)&lt;=2),", Food","")&amp;IF(AND(INDEX(Responses!$W$2:$W$1001,$S355)&lt;&gt;"",INDEX(Responses!$W$2:$W$1001,$S355)&lt;=2),", Insurance/TPA","")&amp;IF(AND(INDEX(Responses!$X$2:$X$1001,$S355)&lt;&gt;"",INDEX(Responses!$X$2:$X$1001,$S355)&lt;=2),", Discharge process","")&amp;IF(AND(INDEX(Responses!$Y$2:$Y$1001,$S355)&lt;&gt;"",INDEX(Responses!$Y$2:$Y$1001,$S355)&lt;=2),", Discharge instructions",""),3,500))</f>
        <v/>
      </c>
      <c r="G355" s="24" t="str">
        <f aca="false">IF($S355="","",INDEX(Responses!$L$2:$L$1001,$S355)&amp;"")</f>
        <v/>
      </c>
      <c r="H355" s="27"/>
      <c r="I355" s="33"/>
      <c r="J355" s="34" t="str">
        <f aca="false">IF(OR(I355="",B355=""),"",ROUND((I355-B355)*24,1))</f>
        <v/>
      </c>
      <c r="K355" s="27"/>
      <c r="L355" s="27"/>
      <c r="M355" s="27"/>
      <c r="N355" s="35"/>
      <c r="O355" s="36" t="str">
        <f aca="false">IF(OR(N355="",B355=""),"",N355-B355)</f>
        <v/>
      </c>
      <c r="P355" s="24" t="str">
        <f aca="false">IF(J355="","",IF(AND(C355="IPD",J355&lt;=24),"Yes",IF(AND(C355&lt;&gt;"IPD",J355&lt;=48),"Yes","No")))</f>
        <v/>
      </c>
      <c r="Q355" s="24" t="str">
        <f aca="false">IF(B355="","",TEXT(B355,"yyyy-mm"))</f>
        <v/>
      </c>
      <c r="R355" s="34" t="str">
        <f aca="false">IF(AND(Q355='Monthly Summary'!$C$4,J355&lt;&gt;""),J355,"")</f>
        <v/>
      </c>
      <c r="S355" s="24" t="str">
        <f aca="false">IF(A355="","",IFERROR(MATCH(A355,Responses!$A$2:$A$1001,0),""))</f>
        <v/>
      </c>
    </row>
    <row r="356" customFormat="false" ht="15" hidden="false" customHeight="false" outlineLevel="0" collapsed="false">
      <c r="A356" s="27"/>
      <c r="B356" s="32" t="str">
        <f aca="false">IF($S356="","",INDEX(Responses!$B$2:$B$1001,$S356))</f>
        <v/>
      </c>
      <c r="C356" s="24" t="str">
        <f aca="false">IF($S356="","",INDEX(Responses!$E$2:$E$1001,$S356)&amp;"")</f>
        <v/>
      </c>
      <c r="D356" s="24" t="str">
        <f aca="false">IF($S356="","",INDEX(Responses!$G$2:$G$1001,$S356)&amp;"")</f>
        <v/>
      </c>
      <c r="E356" s="24" t="str">
        <f aca="false">IF($S356="","",INDEX(Responses!$J$2:$J$1001,$S356))</f>
        <v/>
      </c>
      <c r="F356" s="24" t="str">
        <f aca="false">IF($S356="","",MID(IF(AND(INDEX(Responses!$M$2:$M$1001,$S356)&lt;&gt;"",INDEX(Responses!$M$2:$M$1001,$S356)&lt;=2),", Booking/Admission","")&amp;IF(AND(INDEX(Responses!$N$2:$N$1001,$S356)&lt;&gt;"",INDEX(Responses!$N$2:$N$1001,$S356)&lt;=2),", Waiting time","")&amp;IF(AND(INDEX(Responses!$O$2:$O$1001,$S356)&lt;&gt;"",INDEX(Responses!$O$2:$O$1001,$S356)&lt;=2),", Doctor communication","")&amp;IF(AND(INDEX(Responses!$P$2:$P$1001,$S356)&lt;&gt;"",INDEX(Responses!$P$2:$P$1001,$S356)&lt;=2),", Time to ask questions","")&amp;IF(AND(INDEX(Responses!$Q$2:$Q$1001,$S356)&lt;&gt;"",INDEX(Responses!$Q$2:$Q$1001,$S356)&lt;=2),", Front desk and billing staff","")&amp;IF(AND(INDEX(Responses!$R$2:$R$1001,$S356)&lt;&gt;"",INDEX(Responses!$R$2:$R$1001,$S356)&lt;=2),", Billing clarity","")&amp;IF(AND(INDEX(Responses!$S$2:$S$1001,$S356)&lt;&gt;"",INDEX(Responses!$S$2:$S$1001,$S356)&lt;=2),", Cleanliness","")&amp;IF(AND(INDEX(Responses!$T$2:$T$1001,$S356)&lt;&gt;"",INDEX(Responses!$T$2:$T$1001,$S356)&lt;=2),", Nursing responsiveness","")&amp;IF(AND(INDEX(Responses!$U$2:$U$1001,$S356)&lt;&gt;"",INDEX(Responses!$U$2:$U$1001,$S356)&lt;=2),", Nursing courtesy","")&amp;IF(AND(INDEX(Responses!$V$2:$V$1001,$S356)&lt;&gt;"",INDEX(Responses!$V$2:$V$1001,$S356)&lt;=2),", Food","")&amp;IF(AND(INDEX(Responses!$W$2:$W$1001,$S356)&lt;&gt;"",INDEX(Responses!$W$2:$W$1001,$S356)&lt;=2),", Insurance/TPA","")&amp;IF(AND(INDEX(Responses!$X$2:$X$1001,$S356)&lt;&gt;"",INDEX(Responses!$X$2:$X$1001,$S356)&lt;=2),", Discharge process","")&amp;IF(AND(INDEX(Responses!$Y$2:$Y$1001,$S356)&lt;&gt;"",INDEX(Responses!$Y$2:$Y$1001,$S356)&lt;=2),", Discharge instructions",""),3,500))</f>
        <v/>
      </c>
      <c r="G356" s="24" t="str">
        <f aca="false">IF($S356="","",INDEX(Responses!$L$2:$L$1001,$S356)&amp;"")</f>
        <v/>
      </c>
      <c r="H356" s="27"/>
      <c r="I356" s="33"/>
      <c r="J356" s="34" t="str">
        <f aca="false">IF(OR(I356="",B356=""),"",ROUND((I356-B356)*24,1))</f>
        <v/>
      </c>
      <c r="K356" s="27"/>
      <c r="L356" s="27"/>
      <c r="M356" s="27"/>
      <c r="N356" s="35"/>
      <c r="O356" s="36" t="str">
        <f aca="false">IF(OR(N356="",B356=""),"",N356-B356)</f>
        <v/>
      </c>
      <c r="P356" s="24" t="str">
        <f aca="false">IF(J356="","",IF(AND(C356="IPD",J356&lt;=24),"Yes",IF(AND(C356&lt;&gt;"IPD",J356&lt;=48),"Yes","No")))</f>
        <v/>
      </c>
      <c r="Q356" s="24" t="str">
        <f aca="false">IF(B356="","",TEXT(B356,"yyyy-mm"))</f>
        <v/>
      </c>
      <c r="R356" s="34" t="str">
        <f aca="false">IF(AND(Q356='Monthly Summary'!$C$4,J356&lt;&gt;""),J356,"")</f>
        <v/>
      </c>
      <c r="S356" s="24" t="str">
        <f aca="false">IF(A356="","",IFERROR(MATCH(A356,Responses!$A$2:$A$1001,0),""))</f>
        <v/>
      </c>
    </row>
    <row r="357" customFormat="false" ht="15" hidden="false" customHeight="false" outlineLevel="0" collapsed="false">
      <c r="A357" s="27"/>
      <c r="B357" s="32" t="str">
        <f aca="false">IF($S357="","",INDEX(Responses!$B$2:$B$1001,$S357))</f>
        <v/>
      </c>
      <c r="C357" s="24" t="str">
        <f aca="false">IF($S357="","",INDEX(Responses!$E$2:$E$1001,$S357)&amp;"")</f>
        <v/>
      </c>
      <c r="D357" s="24" t="str">
        <f aca="false">IF($S357="","",INDEX(Responses!$G$2:$G$1001,$S357)&amp;"")</f>
        <v/>
      </c>
      <c r="E357" s="24" t="str">
        <f aca="false">IF($S357="","",INDEX(Responses!$J$2:$J$1001,$S357))</f>
        <v/>
      </c>
      <c r="F357" s="24" t="str">
        <f aca="false">IF($S357="","",MID(IF(AND(INDEX(Responses!$M$2:$M$1001,$S357)&lt;&gt;"",INDEX(Responses!$M$2:$M$1001,$S357)&lt;=2),", Booking/Admission","")&amp;IF(AND(INDEX(Responses!$N$2:$N$1001,$S357)&lt;&gt;"",INDEX(Responses!$N$2:$N$1001,$S357)&lt;=2),", Waiting time","")&amp;IF(AND(INDEX(Responses!$O$2:$O$1001,$S357)&lt;&gt;"",INDEX(Responses!$O$2:$O$1001,$S357)&lt;=2),", Doctor communication","")&amp;IF(AND(INDEX(Responses!$P$2:$P$1001,$S357)&lt;&gt;"",INDEX(Responses!$P$2:$P$1001,$S357)&lt;=2),", Time to ask questions","")&amp;IF(AND(INDEX(Responses!$Q$2:$Q$1001,$S357)&lt;&gt;"",INDEX(Responses!$Q$2:$Q$1001,$S357)&lt;=2),", Front desk and billing staff","")&amp;IF(AND(INDEX(Responses!$R$2:$R$1001,$S357)&lt;&gt;"",INDEX(Responses!$R$2:$R$1001,$S357)&lt;=2),", Billing clarity","")&amp;IF(AND(INDEX(Responses!$S$2:$S$1001,$S357)&lt;&gt;"",INDEX(Responses!$S$2:$S$1001,$S357)&lt;=2),", Cleanliness","")&amp;IF(AND(INDEX(Responses!$T$2:$T$1001,$S357)&lt;&gt;"",INDEX(Responses!$T$2:$T$1001,$S357)&lt;=2),", Nursing responsiveness","")&amp;IF(AND(INDEX(Responses!$U$2:$U$1001,$S357)&lt;&gt;"",INDEX(Responses!$U$2:$U$1001,$S357)&lt;=2),", Nursing courtesy","")&amp;IF(AND(INDEX(Responses!$V$2:$V$1001,$S357)&lt;&gt;"",INDEX(Responses!$V$2:$V$1001,$S357)&lt;=2),", Food","")&amp;IF(AND(INDEX(Responses!$W$2:$W$1001,$S357)&lt;&gt;"",INDEX(Responses!$W$2:$W$1001,$S357)&lt;=2),", Insurance/TPA","")&amp;IF(AND(INDEX(Responses!$X$2:$X$1001,$S357)&lt;&gt;"",INDEX(Responses!$X$2:$X$1001,$S357)&lt;=2),", Discharge process","")&amp;IF(AND(INDEX(Responses!$Y$2:$Y$1001,$S357)&lt;&gt;"",INDEX(Responses!$Y$2:$Y$1001,$S357)&lt;=2),", Discharge instructions",""),3,500))</f>
        <v/>
      </c>
      <c r="G357" s="24" t="str">
        <f aca="false">IF($S357="","",INDEX(Responses!$L$2:$L$1001,$S357)&amp;"")</f>
        <v/>
      </c>
      <c r="H357" s="27"/>
      <c r="I357" s="33"/>
      <c r="J357" s="34" t="str">
        <f aca="false">IF(OR(I357="",B357=""),"",ROUND((I357-B357)*24,1))</f>
        <v/>
      </c>
      <c r="K357" s="27"/>
      <c r="L357" s="27"/>
      <c r="M357" s="27"/>
      <c r="N357" s="35"/>
      <c r="O357" s="36" t="str">
        <f aca="false">IF(OR(N357="",B357=""),"",N357-B357)</f>
        <v/>
      </c>
      <c r="P357" s="24" t="str">
        <f aca="false">IF(J357="","",IF(AND(C357="IPD",J357&lt;=24),"Yes",IF(AND(C357&lt;&gt;"IPD",J357&lt;=48),"Yes","No")))</f>
        <v/>
      </c>
      <c r="Q357" s="24" t="str">
        <f aca="false">IF(B357="","",TEXT(B357,"yyyy-mm"))</f>
        <v/>
      </c>
      <c r="R357" s="34" t="str">
        <f aca="false">IF(AND(Q357='Monthly Summary'!$C$4,J357&lt;&gt;""),J357,"")</f>
        <v/>
      </c>
      <c r="S357" s="24" t="str">
        <f aca="false">IF(A357="","",IFERROR(MATCH(A357,Responses!$A$2:$A$1001,0),""))</f>
        <v/>
      </c>
    </row>
    <row r="358" customFormat="false" ht="15" hidden="false" customHeight="false" outlineLevel="0" collapsed="false">
      <c r="A358" s="27"/>
      <c r="B358" s="32" t="str">
        <f aca="false">IF($S358="","",INDEX(Responses!$B$2:$B$1001,$S358))</f>
        <v/>
      </c>
      <c r="C358" s="24" t="str">
        <f aca="false">IF($S358="","",INDEX(Responses!$E$2:$E$1001,$S358)&amp;"")</f>
        <v/>
      </c>
      <c r="D358" s="24" t="str">
        <f aca="false">IF($S358="","",INDEX(Responses!$G$2:$G$1001,$S358)&amp;"")</f>
        <v/>
      </c>
      <c r="E358" s="24" t="str">
        <f aca="false">IF($S358="","",INDEX(Responses!$J$2:$J$1001,$S358))</f>
        <v/>
      </c>
      <c r="F358" s="24" t="str">
        <f aca="false">IF($S358="","",MID(IF(AND(INDEX(Responses!$M$2:$M$1001,$S358)&lt;&gt;"",INDEX(Responses!$M$2:$M$1001,$S358)&lt;=2),", Booking/Admission","")&amp;IF(AND(INDEX(Responses!$N$2:$N$1001,$S358)&lt;&gt;"",INDEX(Responses!$N$2:$N$1001,$S358)&lt;=2),", Waiting time","")&amp;IF(AND(INDEX(Responses!$O$2:$O$1001,$S358)&lt;&gt;"",INDEX(Responses!$O$2:$O$1001,$S358)&lt;=2),", Doctor communication","")&amp;IF(AND(INDEX(Responses!$P$2:$P$1001,$S358)&lt;&gt;"",INDEX(Responses!$P$2:$P$1001,$S358)&lt;=2),", Time to ask questions","")&amp;IF(AND(INDEX(Responses!$Q$2:$Q$1001,$S358)&lt;&gt;"",INDEX(Responses!$Q$2:$Q$1001,$S358)&lt;=2),", Front desk and billing staff","")&amp;IF(AND(INDEX(Responses!$R$2:$R$1001,$S358)&lt;&gt;"",INDEX(Responses!$R$2:$R$1001,$S358)&lt;=2),", Billing clarity","")&amp;IF(AND(INDEX(Responses!$S$2:$S$1001,$S358)&lt;&gt;"",INDEX(Responses!$S$2:$S$1001,$S358)&lt;=2),", Cleanliness","")&amp;IF(AND(INDEX(Responses!$T$2:$T$1001,$S358)&lt;&gt;"",INDEX(Responses!$T$2:$T$1001,$S358)&lt;=2),", Nursing responsiveness","")&amp;IF(AND(INDEX(Responses!$U$2:$U$1001,$S358)&lt;&gt;"",INDEX(Responses!$U$2:$U$1001,$S358)&lt;=2),", Nursing courtesy","")&amp;IF(AND(INDEX(Responses!$V$2:$V$1001,$S358)&lt;&gt;"",INDEX(Responses!$V$2:$V$1001,$S358)&lt;=2),", Food","")&amp;IF(AND(INDEX(Responses!$W$2:$W$1001,$S358)&lt;&gt;"",INDEX(Responses!$W$2:$W$1001,$S358)&lt;=2),", Insurance/TPA","")&amp;IF(AND(INDEX(Responses!$X$2:$X$1001,$S358)&lt;&gt;"",INDEX(Responses!$X$2:$X$1001,$S358)&lt;=2),", Discharge process","")&amp;IF(AND(INDEX(Responses!$Y$2:$Y$1001,$S358)&lt;&gt;"",INDEX(Responses!$Y$2:$Y$1001,$S358)&lt;=2),", Discharge instructions",""),3,500))</f>
        <v/>
      </c>
      <c r="G358" s="24" t="str">
        <f aca="false">IF($S358="","",INDEX(Responses!$L$2:$L$1001,$S358)&amp;"")</f>
        <v/>
      </c>
      <c r="H358" s="27"/>
      <c r="I358" s="33"/>
      <c r="J358" s="34" t="str">
        <f aca="false">IF(OR(I358="",B358=""),"",ROUND((I358-B358)*24,1))</f>
        <v/>
      </c>
      <c r="K358" s="27"/>
      <c r="L358" s="27"/>
      <c r="M358" s="27"/>
      <c r="N358" s="35"/>
      <c r="O358" s="36" t="str">
        <f aca="false">IF(OR(N358="",B358=""),"",N358-B358)</f>
        <v/>
      </c>
      <c r="P358" s="24" t="str">
        <f aca="false">IF(J358="","",IF(AND(C358="IPD",J358&lt;=24),"Yes",IF(AND(C358&lt;&gt;"IPD",J358&lt;=48),"Yes","No")))</f>
        <v/>
      </c>
      <c r="Q358" s="24" t="str">
        <f aca="false">IF(B358="","",TEXT(B358,"yyyy-mm"))</f>
        <v/>
      </c>
      <c r="R358" s="34" t="str">
        <f aca="false">IF(AND(Q358='Monthly Summary'!$C$4,J358&lt;&gt;""),J358,"")</f>
        <v/>
      </c>
      <c r="S358" s="24" t="str">
        <f aca="false">IF(A358="","",IFERROR(MATCH(A358,Responses!$A$2:$A$1001,0),""))</f>
        <v/>
      </c>
    </row>
    <row r="359" customFormat="false" ht="15" hidden="false" customHeight="false" outlineLevel="0" collapsed="false">
      <c r="A359" s="27"/>
      <c r="B359" s="32" t="str">
        <f aca="false">IF($S359="","",INDEX(Responses!$B$2:$B$1001,$S359))</f>
        <v/>
      </c>
      <c r="C359" s="24" t="str">
        <f aca="false">IF($S359="","",INDEX(Responses!$E$2:$E$1001,$S359)&amp;"")</f>
        <v/>
      </c>
      <c r="D359" s="24" t="str">
        <f aca="false">IF($S359="","",INDEX(Responses!$G$2:$G$1001,$S359)&amp;"")</f>
        <v/>
      </c>
      <c r="E359" s="24" t="str">
        <f aca="false">IF($S359="","",INDEX(Responses!$J$2:$J$1001,$S359))</f>
        <v/>
      </c>
      <c r="F359" s="24" t="str">
        <f aca="false">IF($S359="","",MID(IF(AND(INDEX(Responses!$M$2:$M$1001,$S359)&lt;&gt;"",INDEX(Responses!$M$2:$M$1001,$S359)&lt;=2),", Booking/Admission","")&amp;IF(AND(INDEX(Responses!$N$2:$N$1001,$S359)&lt;&gt;"",INDEX(Responses!$N$2:$N$1001,$S359)&lt;=2),", Waiting time","")&amp;IF(AND(INDEX(Responses!$O$2:$O$1001,$S359)&lt;&gt;"",INDEX(Responses!$O$2:$O$1001,$S359)&lt;=2),", Doctor communication","")&amp;IF(AND(INDEX(Responses!$P$2:$P$1001,$S359)&lt;&gt;"",INDEX(Responses!$P$2:$P$1001,$S359)&lt;=2),", Time to ask questions","")&amp;IF(AND(INDEX(Responses!$Q$2:$Q$1001,$S359)&lt;&gt;"",INDEX(Responses!$Q$2:$Q$1001,$S359)&lt;=2),", Front desk and billing staff","")&amp;IF(AND(INDEX(Responses!$R$2:$R$1001,$S359)&lt;&gt;"",INDEX(Responses!$R$2:$R$1001,$S359)&lt;=2),", Billing clarity","")&amp;IF(AND(INDEX(Responses!$S$2:$S$1001,$S359)&lt;&gt;"",INDEX(Responses!$S$2:$S$1001,$S359)&lt;=2),", Cleanliness","")&amp;IF(AND(INDEX(Responses!$T$2:$T$1001,$S359)&lt;&gt;"",INDEX(Responses!$T$2:$T$1001,$S359)&lt;=2),", Nursing responsiveness","")&amp;IF(AND(INDEX(Responses!$U$2:$U$1001,$S359)&lt;&gt;"",INDEX(Responses!$U$2:$U$1001,$S359)&lt;=2),", Nursing courtesy","")&amp;IF(AND(INDEX(Responses!$V$2:$V$1001,$S359)&lt;&gt;"",INDEX(Responses!$V$2:$V$1001,$S359)&lt;=2),", Food","")&amp;IF(AND(INDEX(Responses!$W$2:$W$1001,$S359)&lt;&gt;"",INDEX(Responses!$W$2:$W$1001,$S359)&lt;=2),", Insurance/TPA","")&amp;IF(AND(INDEX(Responses!$X$2:$X$1001,$S359)&lt;&gt;"",INDEX(Responses!$X$2:$X$1001,$S359)&lt;=2),", Discharge process","")&amp;IF(AND(INDEX(Responses!$Y$2:$Y$1001,$S359)&lt;&gt;"",INDEX(Responses!$Y$2:$Y$1001,$S359)&lt;=2),", Discharge instructions",""),3,500))</f>
        <v/>
      </c>
      <c r="G359" s="24" t="str">
        <f aca="false">IF($S359="","",INDEX(Responses!$L$2:$L$1001,$S359)&amp;"")</f>
        <v/>
      </c>
      <c r="H359" s="27"/>
      <c r="I359" s="33"/>
      <c r="J359" s="34" t="str">
        <f aca="false">IF(OR(I359="",B359=""),"",ROUND((I359-B359)*24,1))</f>
        <v/>
      </c>
      <c r="K359" s="27"/>
      <c r="L359" s="27"/>
      <c r="M359" s="27"/>
      <c r="N359" s="35"/>
      <c r="O359" s="36" t="str">
        <f aca="false">IF(OR(N359="",B359=""),"",N359-B359)</f>
        <v/>
      </c>
      <c r="P359" s="24" t="str">
        <f aca="false">IF(J359="","",IF(AND(C359="IPD",J359&lt;=24),"Yes",IF(AND(C359&lt;&gt;"IPD",J359&lt;=48),"Yes","No")))</f>
        <v/>
      </c>
      <c r="Q359" s="24" t="str">
        <f aca="false">IF(B359="","",TEXT(B359,"yyyy-mm"))</f>
        <v/>
      </c>
      <c r="R359" s="34" t="str">
        <f aca="false">IF(AND(Q359='Monthly Summary'!$C$4,J359&lt;&gt;""),J359,"")</f>
        <v/>
      </c>
      <c r="S359" s="24" t="str">
        <f aca="false">IF(A359="","",IFERROR(MATCH(A359,Responses!$A$2:$A$1001,0),""))</f>
        <v/>
      </c>
    </row>
    <row r="360" customFormat="false" ht="15" hidden="false" customHeight="false" outlineLevel="0" collapsed="false">
      <c r="A360" s="27"/>
      <c r="B360" s="32" t="str">
        <f aca="false">IF($S360="","",INDEX(Responses!$B$2:$B$1001,$S360))</f>
        <v/>
      </c>
      <c r="C360" s="24" t="str">
        <f aca="false">IF($S360="","",INDEX(Responses!$E$2:$E$1001,$S360)&amp;"")</f>
        <v/>
      </c>
      <c r="D360" s="24" t="str">
        <f aca="false">IF($S360="","",INDEX(Responses!$G$2:$G$1001,$S360)&amp;"")</f>
        <v/>
      </c>
      <c r="E360" s="24" t="str">
        <f aca="false">IF($S360="","",INDEX(Responses!$J$2:$J$1001,$S360))</f>
        <v/>
      </c>
      <c r="F360" s="24" t="str">
        <f aca="false">IF($S360="","",MID(IF(AND(INDEX(Responses!$M$2:$M$1001,$S360)&lt;&gt;"",INDEX(Responses!$M$2:$M$1001,$S360)&lt;=2),", Booking/Admission","")&amp;IF(AND(INDEX(Responses!$N$2:$N$1001,$S360)&lt;&gt;"",INDEX(Responses!$N$2:$N$1001,$S360)&lt;=2),", Waiting time","")&amp;IF(AND(INDEX(Responses!$O$2:$O$1001,$S360)&lt;&gt;"",INDEX(Responses!$O$2:$O$1001,$S360)&lt;=2),", Doctor communication","")&amp;IF(AND(INDEX(Responses!$P$2:$P$1001,$S360)&lt;&gt;"",INDEX(Responses!$P$2:$P$1001,$S360)&lt;=2),", Time to ask questions","")&amp;IF(AND(INDEX(Responses!$Q$2:$Q$1001,$S360)&lt;&gt;"",INDEX(Responses!$Q$2:$Q$1001,$S360)&lt;=2),", Front desk and billing staff","")&amp;IF(AND(INDEX(Responses!$R$2:$R$1001,$S360)&lt;&gt;"",INDEX(Responses!$R$2:$R$1001,$S360)&lt;=2),", Billing clarity","")&amp;IF(AND(INDEX(Responses!$S$2:$S$1001,$S360)&lt;&gt;"",INDEX(Responses!$S$2:$S$1001,$S360)&lt;=2),", Cleanliness","")&amp;IF(AND(INDEX(Responses!$T$2:$T$1001,$S360)&lt;&gt;"",INDEX(Responses!$T$2:$T$1001,$S360)&lt;=2),", Nursing responsiveness","")&amp;IF(AND(INDEX(Responses!$U$2:$U$1001,$S360)&lt;&gt;"",INDEX(Responses!$U$2:$U$1001,$S360)&lt;=2),", Nursing courtesy","")&amp;IF(AND(INDEX(Responses!$V$2:$V$1001,$S360)&lt;&gt;"",INDEX(Responses!$V$2:$V$1001,$S360)&lt;=2),", Food","")&amp;IF(AND(INDEX(Responses!$W$2:$W$1001,$S360)&lt;&gt;"",INDEX(Responses!$W$2:$W$1001,$S360)&lt;=2),", Insurance/TPA","")&amp;IF(AND(INDEX(Responses!$X$2:$X$1001,$S360)&lt;&gt;"",INDEX(Responses!$X$2:$X$1001,$S360)&lt;=2),", Discharge process","")&amp;IF(AND(INDEX(Responses!$Y$2:$Y$1001,$S360)&lt;&gt;"",INDEX(Responses!$Y$2:$Y$1001,$S360)&lt;=2),", Discharge instructions",""),3,500))</f>
        <v/>
      </c>
      <c r="G360" s="24" t="str">
        <f aca="false">IF($S360="","",INDEX(Responses!$L$2:$L$1001,$S360)&amp;"")</f>
        <v/>
      </c>
      <c r="H360" s="27"/>
      <c r="I360" s="33"/>
      <c r="J360" s="34" t="str">
        <f aca="false">IF(OR(I360="",B360=""),"",ROUND((I360-B360)*24,1))</f>
        <v/>
      </c>
      <c r="K360" s="27"/>
      <c r="L360" s="27"/>
      <c r="M360" s="27"/>
      <c r="N360" s="35"/>
      <c r="O360" s="36" t="str">
        <f aca="false">IF(OR(N360="",B360=""),"",N360-B360)</f>
        <v/>
      </c>
      <c r="P360" s="24" t="str">
        <f aca="false">IF(J360="","",IF(AND(C360="IPD",J360&lt;=24),"Yes",IF(AND(C360&lt;&gt;"IPD",J360&lt;=48),"Yes","No")))</f>
        <v/>
      </c>
      <c r="Q360" s="24" t="str">
        <f aca="false">IF(B360="","",TEXT(B360,"yyyy-mm"))</f>
        <v/>
      </c>
      <c r="R360" s="34" t="str">
        <f aca="false">IF(AND(Q360='Monthly Summary'!$C$4,J360&lt;&gt;""),J360,"")</f>
        <v/>
      </c>
      <c r="S360" s="24" t="str">
        <f aca="false">IF(A360="","",IFERROR(MATCH(A360,Responses!$A$2:$A$1001,0),""))</f>
        <v/>
      </c>
    </row>
    <row r="361" customFormat="false" ht="15" hidden="false" customHeight="false" outlineLevel="0" collapsed="false">
      <c r="A361" s="27"/>
      <c r="B361" s="32" t="str">
        <f aca="false">IF($S361="","",INDEX(Responses!$B$2:$B$1001,$S361))</f>
        <v/>
      </c>
      <c r="C361" s="24" t="str">
        <f aca="false">IF($S361="","",INDEX(Responses!$E$2:$E$1001,$S361)&amp;"")</f>
        <v/>
      </c>
      <c r="D361" s="24" t="str">
        <f aca="false">IF($S361="","",INDEX(Responses!$G$2:$G$1001,$S361)&amp;"")</f>
        <v/>
      </c>
      <c r="E361" s="24" t="str">
        <f aca="false">IF($S361="","",INDEX(Responses!$J$2:$J$1001,$S361))</f>
        <v/>
      </c>
      <c r="F361" s="24" t="str">
        <f aca="false">IF($S361="","",MID(IF(AND(INDEX(Responses!$M$2:$M$1001,$S361)&lt;&gt;"",INDEX(Responses!$M$2:$M$1001,$S361)&lt;=2),", Booking/Admission","")&amp;IF(AND(INDEX(Responses!$N$2:$N$1001,$S361)&lt;&gt;"",INDEX(Responses!$N$2:$N$1001,$S361)&lt;=2),", Waiting time","")&amp;IF(AND(INDEX(Responses!$O$2:$O$1001,$S361)&lt;&gt;"",INDEX(Responses!$O$2:$O$1001,$S361)&lt;=2),", Doctor communication","")&amp;IF(AND(INDEX(Responses!$P$2:$P$1001,$S361)&lt;&gt;"",INDEX(Responses!$P$2:$P$1001,$S361)&lt;=2),", Time to ask questions","")&amp;IF(AND(INDEX(Responses!$Q$2:$Q$1001,$S361)&lt;&gt;"",INDEX(Responses!$Q$2:$Q$1001,$S361)&lt;=2),", Front desk and billing staff","")&amp;IF(AND(INDEX(Responses!$R$2:$R$1001,$S361)&lt;&gt;"",INDEX(Responses!$R$2:$R$1001,$S361)&lt;=2),", Billing clarity","")&amp;IF(AND(INDEX(Responses!$S$2:$S$1001,$S361)&lt;&gt;"",INDEX(Responses!$S$2:$S$1001,$S361)&lt;=2),", Cleanliness","")&amp;IF(AND(INDEX(Responses!$T$2:$T$1001,$S361)&lt;&gt;"",INDEX(Responses!$T$2:$T$1001,$S361)&lt;=2),", Nursing responsiveness","")&amp;IF(AND(INDEX(Responses!$U$2:$U$1001,$S361)&lt;&gt;"",INDEX(Responses!$U$2:$U$1001,$S361)&lt;=2),", Nursing courtesy","")&amp;IF(AND(INDEX(Responses!$V$2:$V$1001,$S361)&lt;&gt;"",INDEX(Responses!$V$2:$V$1001,$S361)&lt;=2),", Food","")&amp;IF(AND(INDEX(Responses!$W$2:$W$1001,$S361)&lt;&gt;"",INDEX(Responses!$W$2:$W$1001,$S361)&lt;=2),", Insurance/TPA","")&amp;IF(AND(INDEX(Responses!$X$2:$X$1001,$S361)&lt;&gt;"",INDEX(Responses!$X$2:$X$1001,$S361)&lt;=2),", Discharge process","")&amp;IF(AND(INDEX(Responses!$Y$2:$Y$1001,$S361)&lt;&gt;"",INDEX(Responses!$Y$2:$Y$1001,$S361)&lt;=2),", Discharge instructions",""),3,500))</f>
        <v/>
      </c>
      <c r="G361" s="24" t="str">
        <f aca="false">IF($S361="","",INDEX(Responses!$L$2:$L$1001,$S361)&amp;"")</f>
        <v/>
      </c>
      <c r="H361" s="27"/>
      <c r="I361" s="33"/>
      <c r="J361" s="34" t="str">
        <f aca="false">IF(OR(I361="",B361=""),"",ROUND((I361-B361)*24,1))</f>
        <v/>
      </c>
      <c r="K361" s="27"/>
      <c r="L361" s="27"/>
      <c r="M361" s="27"/>
      <c r="N361" s="35"/>
      <c r="O361" s="36" t="str">
        <f aca="false">IF(OR(N361="",B361=""),"",N361-B361)</f>
        <v/>
      </c>
      <c r="P361" s="24" t="str">
        <f aca="false">IF(J361="","",IF(AND(C361="IPD",J361&lt;=24),"Yes",IF(AND(C361&lt;&gt;"IPD",J361&lt;=48),"Yes","No")))</f>
        <v/>
      </c>
      <c r="Q361" s="24" t="str">
        <f aca="false">IF(B361="","",TEXT(B361,"yyyy-mm"))</f>
        <v/>
      </c>
      <c r="R361" s="34" t="str">
        <f aca="false">IF(AND(Q361='Monthly Summary'!$C$4,J361&lt;&gt;""),J361,"")</f>
        <v/>
      </c>
      <c r="S361" s="24" t="str">
        <f aca="false">IF(A361="","",IFERROR(MATCH(A361,Responses!$A$2:$A$1001,0),""))</f>
        <v/>
      </c>
    </row>
    <row r="362" customFormat="false" ht="15" hidden="false" customHeight="false" outlineLevel="0" collapsed="false">
      <c r="A362" s="27"/>
      <c r="B362" s="32" t="str">
        <f aca="false">IF($S362="","",INDEX(Responses!$B$2:$B$1001,$S362))</f>
        <v/>
      </c>
      <c r="C362" s="24" t="str">
        <f aca="false">IF($S362="","",INDEX(Responses!$E$2:$E$1001,$S362)&amp;"")</f>
        <v/>
      </c>
      <c r="D362" s="24" t="str">
        <f aca="false">IF($S362="","",INDEX(Responses!$G$2:$G$1001,$S362)&amp;"")</f>
        <v/>
      </c>
      <c r="E362" s="24" t="str">
        <f aca="false">IF($S362="","",INDEX(Responses!$J$2:$J$1001,$S362))</f>
        <v/>
      </c>
      <c r="F362" s="24" t="str">
        <f aca="false">IF($S362="","",MID(IF(AND(INDEX(Responses!$M$2:$M$1001,$S362)&lt;&gt;"",INDEX(Responses!$M$2:$M$1001,$S362)&lt;=2),", Booking/Admission","")&amp;IF(AND(INDEX(Responses!$N$2:$N$1001,$S362)&lt;&gt;"",INDEX(Responses!$N$2:$N$1001,$S362)&lt;=2),", Waiting time","")&amp;IF(AND(INDEX(Responses!$O$2:$O$1001,$S362)&lt;&gt;"",INDEX(Responses!$O$2:$O$1001,$S362)&lt;=2),", Doctor communication","")&amp;IF(AND(INDEX(Responses!$P$2:$P$1001,$S362)&lt;&gt;"",INDEX(Responses!$P$2:$P$1001,$S362)&lt;=2),", Time to ask questions","")&amp;IF(AND(INDEX(Responses!$Q$2:$Q$1001,$S362)&lt;&gt;"",INDEX(Responses!$Q$2:$Q$1001,$S362)&lt;=2),", Front desk and billing staff","")&amp;IF(AND(INDEX(Responses!$R$2:$R$1001,$S362)&lt;&gt;"",INDEX(Responses!$R$2:$R$1001,$S362)&lt;=2),", Billing clarity","")&amp;IF(AND(INDEX(Responses!$S$2:$S$1001,$S362)&lt;&gt;"",INDEX(Responses!$S$2:$S$1001,$S362)&lt;=2),", Cleanliness","")&amp;IF(AND(INDEX(Responses!$T$2:$T$1001,$S362)&lt;&gt;"",INDEX(Responses!$T$2:$T$1001,$S362)&lt;=2),", Nursing responsiveness","")&amp;IF(AND(INDEX(Responses!$U$2:$U$1001,$S362)&lt;&gt;"",INDEX(Responses!$U$2:$U$1001,$S362)&lt;=2),", Nursing courtesy","")&amp;IF(AND(INDEX(Responses!$V$2:$V$1001,$S362)&lt;&gt;"",INDEX(Responses!$V$2:$V$1001,$S362)&lt;=2),", Food","")&amp;IF(AND(INDEX(Responses!$W$2:$W$1001,$S362)&lt;&gt;"",INDEX(Responses!$W$2:$W$1001,$S362)&lt;=2),", Insurance/TPA","")&amp;IF(AND(INDEX(Responses!$X$2:$X$1001,$S362)&lt;&gt;"",INDEX(Responses!$X$2:$X$1001,$S362)&lt;=2),", Discharge process","")&amp;IF(AND(INDEX(Responses!$Y$2:$Y$1001,$S362)&lt;&gt;"",INDEX(Responses!$Y$2:$Y$1001,$S362)&lt;=2),", Discharge instructions",""),3,500))</f>
        <v/>
      </c>
      <c r="G362" s="24" t="str">
        <f aca="false">IF($S362="","",INDEX(Responses!$L$2:$L$1001,$S362)&amp;"")</f>
        <v/>
      </c>
      <c r="H362" s="27"/>
      <c r="I362" s="33"/>
      <c r="J362" s="34" t="str">
        <f aca="false">IF(OR(I362="",B362=""),"",ROUND((I362-B362)*24,1))</f>
        <v/>
      </c>
      <c r="K362" s="27"/>
      <c r="L362" s="27"/>
      <c r="M362" s="27"/>
      <c r="N362" s="35"/>
      <c r="O362" s="36" t="str">
        <f aca="false">IF(OR(N362="",B362=""),"",N362-B362)</f>
        <v/>
      </c>
      <c r="P362" s="24" t="str">
        <f aca="false">IF(J362="","",IF(AND(C362="IPD",J362&lt;=24),"Yes",IF(AND(C362&lt;&gt;"IPD",J362&lt;=48),"Yes","No")))</f>
        <v/>
      </c>
      <c r="Q362" s="24" t="str">
        <f aca="false">IF(B362="","",TEXT(B362,"yyyy-mm"))</f>
        <v/>
      </c>
      <c r="R362" s="34" t="str">
        <f aca="false">IF(AND(Q362='Monthly Summary'!$C$4,J362&lt;&gt;""),J362,"")</f>
        <v/>
      </c>
      <c r="S362" s="24" t="str">
        <f aca="false">IF(A362="","",IFERROR(MATCH(A362,Responses!$A$2:$A$1001,0),""))</f>
        <v/>
      </c>
    </row>
    <row r="363" customFormat="false" ht="15" hidden="false" customHeight="false" outlineLevel="0" collapsed="false">
      <c r="A363" s="27"/>
      <c r="B363" s="32" t="str">
        <f aca="false">IF($S363="","",INDEX(Responses!$B$2:$B$1001,$S363))</f>
        <v/>
      </c>
      <c r="C363" s="24" t="str">
        <f aca="false">IF($S363="","",INDEX(Responses!$E$2:$E$1001,$S363)&amp;"")</f>
        <v/>
      </c>
      <c r="D363" s="24" t="str">
        <f aca="false">IF($S363="","",INDEX(Responses!$G$2:$G$1001,$S363)&amp;"")</f>
        <v/>
      </c>
      <c r="E363" s="24" t="str">
        <f aca="false">IF($S363="","",INDEX(Responses!$J$2:$J$1001,$S363))</f>
        <v/>
      </c>
      <c r="F363" s="24" t="str">
        <f aca="false">IF($S363="","",MID(IF(AND(INDEX(Responses!$M$2:$M$1001,$S363)&lt;&gt;"",INDEX(Responses!$M$2:$M$1001,$S363)&lt;=2),", Booking/Admission","")&amp;IF(AND(INDEX(Responses!$N$2:$N$1001,$S363)&lt;&gt;"",INDEX(Responses!$N$2:$N$1001,$S363)&lt;=2),", Waiting time","")&amp;IF(AND(INDEX(Responses!$O$2:$O$1001,$S363)&lt;&gt;"",INDEX(Responses!$O$2:$O$1001,$S363)&lt;=2),", Doctor communication","")&amp;IF(AND(INDEX(Responses!$P$2:$P$1001,$S363)&lt;&gt;"",INDEX(Responses!$P$2:$P$1001,$S363)&lt;=2),", Time to ask questions","")&amp;IF(AND(INDEX(Responses!$Q$2:$Q$1001,$S363)&lt;&gt;"",INDEX(Responses!$Q$2:$Q$1001,$S363)&lt;=2),", Front desk and billing staff","")&amp;IF(AND(INDEX(Responses!$R$2:$R$1001,$S363)&lt;&gt;"",INDEX(Responses!$R$2:$R$1001,$S363)&lt;=2),", Billing clarity","")&amp;IF(AND(INDEX(Responses!$S$2:$S$1001,$S363)&lt;&gt;"",INDEX(Responses!$S$2:$S$1001,$S363)&lt;=2),", Cleanliness","")&amp;IF(AND(INDEX(Responses!$T$2:$T$1001,$S363)&lt;&gt;"",INDEX(Responses!$T$2:$T$1001,$S363)&lt;=2),", Nursing responsiveness","")&amp;IF(AND(INDEX(Responses!$U$2:$U$1001,$S363)&lt;&gt;"",INDEX(Responses!$U$2:$U$1001,$S363)&lt;=2),", Nursing courtesy","")&amp;IF(AND(INDEX(Responses!$V$2:$V$1001,$S363)&lt;&gt;"",INDEX(Responses!$V$2:$V$1001,$S363)&lt;=2),", Food","")&amp;IF(AND(INDEX(Responses!$W$2:$W$1001,$S363)&lt;&gt;"",INDEX(Responses!$W$2:$W$1001,$S363)&lt;=2),", Insurance/TPA","")&amp;IF(AND(INDEX(Responses!$X$2:$X$1001,$S363)&lt;&gt;"",INDEX(Responses!$X$2:$X$1001,$S363)&lt;=2),", Discharge process","")&amp;IF(AND(INDEX(Responses!$Y$2:$Y$1001,$S363)&lt;&gt;"",INDEX(Responses!$Y$2:$Y$1001,$S363)&lt;=2),", Discharge instructions",""),3,500))</f>
        <v/>
      </c>
      <c r="G363" s="24" t="str">
        <f aca="false">IF($S363="","",INDEX(Responses!$L$2:$L$1001,$S363)&amp;"")</f>
        <v/>
      </c>
      <c r="H363" s="27"/>
      <c r="I363" s="33"/>
      <c r="J363" s="34" t="str">
        <f aca="false">IF(OR(I363="",B363=""),"",ROUND((I363-B363)*24,1))</f>
        <v/>
      </c>
      <c r="K363" s="27"/>
      <c r="L363" s="27"/>
      <c r="M363" s="27"/>
      <c r="N363" s="35"/>
      <c r="O363" s="36" t="str">
        <f aca="false">IF(OR(N363="",B363=""),"",N363-B363)</f>
        <v/>
      </c>
      <c r="P363" s="24" t="str">
        <f aca="false">IF(J363="","",IF(AND(C363="IPD",J363&lt;=24),"Yes",IF(AND(C363&lt;&gt;"IPD",J363&lt;=48),"Yes","No")))</f>
        <v/>
      </c>
      <c r="Q363" s="24" t="str">
        <f aca="false">IF(B363="","",TEXT(B363,"yyyy-mm"))</f>
        <v/>
      </c>
      <c r="R363" s="34" t="str">
        <f aca="false">IF(AND(Q363='Monthly Summary'!$C$4,J363&lt;&gt;""),J363,"")</f>
        <v/>
      </c>
      <c r="S363" s="24" t="str">
        <f aca="false">IF(A363="","",IFERROR(MATCH(A363,Responses!$A$2:$A$1001,0),""))</f>
        <v/>
      </c>
    </row>
    <row r="364" customFormat="false" ht="15" hidden="false" customHeight="false" outlineLevel="0" collapsed="false">
      <c r="A364" s="27"/>
      <c r="B364" s="32" t="str">
        <f aca="false">IF($S364="","",INDEX(Responses!$B$2:$B$1001,$S364))</f>
        <v/>
      </c>
      <c r="C364" s="24" t="str">
        <f aca="false">IF($S364="","",INDEX(Responses!$E$2:$E$1001,$S364)&amp;"")</f>
        <v/>
      </c>
      <c r="D364" s="24" t="str">
        <f aca="false">IF($S364="","",INDEX(Responses!$G$2:$G$1001,$S364)&amp;"")</f>
        <v/>
      </c>
      <c r="E364" s="24" t="str">
        <f aca="false">IF($S364="","",INDEX(Responses!$J$2:$J$1001,$S364))</f>
        <v/>
      </c>
      <c r="F364" s="24" t="str">
        <f aca="false">IF($S364="","",MID(IF(AND(INDEX(Responses!$M$2:$M$1001,$S364)&lt;&gt;"",INDEX(Responses!$M$2:$M$1001,$S364)&lt;=2),", Booking/Admission","")&amp;IF(AND(INDEX(Responses!$N$2:$N$1001,$S364)&lt;&gt;"",INDEX(Responses!$N$2:$N$1001,$S364)&lt;=2),", Waiting time","")&amp;IF(AND(INDEX(Responses!$O$2:$O$1001,$S364)&lt;&gt;"",INDEX(Responses!$O$2:$O$1001,$S364)&lt;=2),", Doctor communication","")&amp;IF(AND(INDEX(Responses!$P$2:$P$1001,$S364)&lt;&gt;"",INDEX(Responses!$P$2:$P$1001,$S364)&lt;=2),", Time to ask questions","")&amp;IF(AND(INDEX(Responses!$Q$2:$Q$1001,$S364)&lt;&gt;"",INDEX(Responses!$Q$2:$Q$1001,$S364)&lt;=2),", Front desk and billing staff","")&amp;IF(AND(INDEX(Responses!$R$2:$R$1001,$S364)&lt;&gt;"",INDEX(Responses!$R$2:$R$1001,$S364)&lt;=2),", Billing clarity","")&amp;IF(AND(INDEX(Responses!$S$2:$S$1001,$S364)&lt;&gt;"",INDEX(Responses!$S$2:$S$1001,$S364)&lt;=2),", Cleanliness","")&amp;IF(AND(INDEX(Responses!$T$2:$T$1001,$S364)&lt;&gt;"",INDEX(Responses!$T$2:$T$1001,$S364)&lt;=2),", Nursing responsiveness","")&amp;IF(AND(INDEX(Responses!$U$2:$U$1001,$S364)&lt;&gt;"",INDEX(Responses!$U$2:$U$1001,$S364)&lt;=2),", Nursing courtesy","")&amp;IF(AND(INDEX(Responses!$V$2:$V$1001,$S364)&lt;&gt;"",INDEX(Responses!$V$2:$V$1001,$S364)&lt;=2),", Food","")&amp;IF(AND(INDEX(Responses!$W$2:$W$1001,$S364)&lt;&gt;"",INDEX(Responses!$W$2:$W$1001,$S364)&lt;=2),", Insurance/TPA","")&amp;IF(AND(INDEX(Responses!$X$2:$X$1001,$S364)&lt;&gt;"",INDEX(Responses!$X$2:$X$1001,$S364)&lt;=2),", Discharge process","")&amp;IF(AND(INDEX(Responses!$Y$2:$Y$1001,$S364)&lt;&gt;"",INDEX(Responses!$Y$2:$Y$1001,$S364)&lt;=2),", Discharge instructions",""),3,500))</f>
        <v/>
      </c>
      <c r="G364" s="24" t="str">
        <f aca="false">IF($S364="","",INDEX(Responses!$L$2:$L$1001,$S364)&amp;"")</f>
        <v/>
      </c>
      <c r="H364" s="27"/>
      <c r="I364" s="33"/>
      <c r="J364" s="34" t="str">
        <f aca="false">IF(OR(I364="",B364=""),"",ROUND((I364-B364)*24,1))</f>
        <v/>
      </c>
      <c r="K364" s="27"/>
      <c r="L364" s="27"/>
      <c r="M364" s="27"/>
      <c r="N364" s="35"/>
      <c r="O364" s="36" t="str">
        <f aca="false">IF(OR(N364="",B364=""),"",N364-B364)</f>
        <v/>
      </c>
      <c r="P364" s="24" t="str">
        <f aca="false">IF(J364="","",IF(AND(C364="IPD",J364&lt;=24),"Yes",IF(AND(C364&lt;&gt;"IPD",J364&lt;=48),"Yes","No")))</f>
        <v/>
      </c>
      <c r="Q364" s="24" t="str">
        <f aca="false">IF(B364="","",TEXT(B364,"yyyy-mm"))</f>
        <v/>
      </c>
      <c r="R364" s="34" t="str">
        <f aca="false">IF(AND(Q364='Monthly Summary'!$C$4,J364&lt;&gt;""),J364,"")</f>
        <v/>
      </c>
      <c r="S364" s="24" t="str">
        <f aca="false">IF(A364="","",IFERROR(MATCH(A364,Responses!$A$2:$A$1001,0),""))</f>
        <v/>
      </c>
    </row>
    <row r="365" customFormat="false" ht="15" hidden="false" customHeight="false" outlineLevel="0" collapsed="false">
      <c r="A365" s="27"/>
      <c r="B365" s="32" t="str">
        <f aca="false">IF($S365="","",INDEX(Responses!$B$2:$B$1001,$S365))</f>
        <v/>
      </c>
      <c r="C365" s="24" t="str">
        <f aca="false">IF($S365="","",INDEX(Responses!$E$2:$E$1001,$S365)&amp;"")</f>
        <v/>
      </c>
      <c r="D365" s="24" t="str">
        <f aca="false">IF($S365="","",INDEX(Responses!$G$2:$G$1001,$S365)&amp;"")</f>
        <v/>
      </c>
      <c r="E365" s="24" t="str">
        <f aca="false">IF($S365="","",INDEX(Responses!$J$2:$J$1001,$S365))</f>
        <v/>
      </c>
      <c r="F365" s="24" t="str">
        <f aca="false">IF($S365="","",MID(IF(AND(INDEX(Responses!$M$2:$M$1001,$S365)&lt;&gt;"",INDEX(Responses!$M$2:$M$1001,$S365)&lt;=2),", Booking/Admission","")&amp;IF(AND(INDEX(Responses!$N$2:$N$1001,$S365)&lt;&gt;"",INDEX(Responses!$N$2:$N$1001,$S365)&lt;=2),", Waiting time","")&amp;IF(AND(INDEX(Responses!$O$2:$O$1001,$S365)&lt;&gt;"",INDEX(Responses!$O$2:$O$1001,$S365)&lt;=2),", Doctor communication","")&amp;IF(AND(INDEX(Responses!$P$2:$P$1001,$S365)&lt;&gt;"",INDEX(Responses!$P$2:$P$1001,$S365)&lt;=2),", Time to ask questions","")&amp;IF(AND(INDEX(Responses!$Q$2:$Q$1001,$S365)&lt;&gt;"",INDEX(Responses!$Q$2:$Q$1001,$S365)&lt;=2),", Front desk and billing staff","")&amp;IF(AND(INDEX(Responses!$R$2:$R$1001,$S365)&lt;&gt;"",INDEX(Responses!$R$2:$R$1001,$S365)&lt;=2),", Billing clarity","")&amp;IF(AND(INDEX(Responses!$S$2:$S$1001,$S365)&lt;&gt;"",INDEX(Responses!$S$2:$S$1001,$S365)&lt;=2),", Cleanliness","")&amp;IF(AND(INDEX(Responses!$T$2:$T$1001,$S365)&lt;&gt;"",INDEX(Responses!$T$2:$T$1001,$S365)&lt;=2),", Nursing responsiveness","")&amp;IF(AND(INDEX(Responses!$U$2:$U$1001,$S365)&lt;&gt;"",INDEX(Responses!$U$2:$U$1001,$S365)&lt;=2),", Nursing courtesy","")&amp;IF(AND(INDEX(Responses!$V$2:$V$1001,$S365)&lt;&gt;"",INDEX(Responses!$V$2:$V$1001,$S365)&lt;=2),", Food","")&amp;IF(AND(INDEX(Responses!$W$2:$W$1001,$S365)&lt;&gt;"",INDEX(Responses!$W$2:$W$1001,$S365)&lt;=2),", Insurance/TPA","")&amp;IF(AND(INDEX(Responses!$X$2:$X$1001,$S365)&lt;&gt;"",INDEX(Responses!$X$2:$X$1001,$S365)&lt;=2),", Discharge process","")&amp;IF(AND(INDEX(Responses!$Y$2:$Y$1001,$S365)&lt;&gt;"",INDEX(Responses!$Y$2:$Y$1001,$S365)&lt;=2),", Discharge instructions",""),3,500))</f>
        <v/>
      </c>
      <c r="G365" s="24" t="str">
        <f aca="false">IF($S365="","",INDEX(Responses!$L$2:$L$1001,$S365)&amp;"")</f>
        <v/>
      </c>
      <c r="H365" s="27"/>
      <c r="I365" s="33"/>
      <c r="J365" s="34" t="str">
        <f aca="false">IF(OR(I365="",B365=""),"",ROUND((I365-B365)*24,1))</f>
        <v/>
      </c>
      <c r="K365" s="27"/>
      <c r="L365" s="27"/>
      <c r="M365" s="27"/>
      <c r="N365" s="35"/>
      <c r="O365" s="36" t="str">
        <f aca="false">IF(OR(N365="",B365=""),"",N365-B365)</f>
        <v/>
      </c>
      <c r="P365" s="24" t="str">
        <f aca="false">IF(J365="","",IF(AND(C365="IPD",J365&lt;=24),"Yes",IF(AND(C365&lt;&gt;"IPD",J365&lt;=48),"Yes","No")))</f>
        <v/>
      </c>
      <c r="Q365" s="24" t="str">
        <f aca="false">IF(B365="","",TEXT(B365,"yyyy-mm"))</f>
        <v/>
      </c>
      <c r="R365" s="34" t="str">
        <f aca="false">IF(AND(Q365='Monthly Summary'!$C$4,J365&lt;&gt;""),J365,"")</f>
        <v/>
      </c>
      <c r="S365" s="24" t="str">
        <f aca="false">IF(A365="","",IFERROR(MATCH(A365,Responses!$A$2:$A$1001,0),""))</f>
        <v/>
      </c>
    </row>
    <row r="366" customFormat="false" ht="15" hidden="false" customHeight="false" outlineLevel="0" collapsed="false">
      <c r="A366" s="27"/>
      <c r="B366" s="32" t="str">
        <f aca="false">IF($S366="","",INDEX(Responses!$B$2:$B$1001,$S366))</f>
        <v/>
      </c>
      <c r="C366" s="24" t="str">
        <f aca="false">IF($S366="","",INDEX(Responses!$E$2:$E$1001,$S366)&amp;"")</f>
        <v/>
      </c>
      <c r="D366" s="24" t="str">
        <f aca="false">IF($S366="","",INDEX(Responses!$G$2:$G$1001,$S366)&amp;"")</f>
        <v/>
      </c>
      <c r="E366" s="24" t="str">
        <f aca="false">IF($S366="","",INDEX(Responses!$J$2:$J$1001,$S366))</f>
        <v/>
      </c>
      <c r="F366" s="24" t="str">
        <f aca="false">IF($S366="","",MID(IF(AND(INDEX(Responses!$M$2:$M$1001,$S366)&lt;&gt;"",INDEX(Responses!$M$2:$M$1001,$S366)&lt;=2),", Booking/Admission","")&amp;IF(AND(INDEX(Responses!$N$2:$N$1001,$S366)&lt;&gt;"",INDEX(Responses!$N$2:$N$1001,$S366)&lt;=2),", Waiting time","")&amp;IF(AND(INDEX(Responses!$O$2:$O$1001,$S366)&lt;&gt;"",INDEX(Responses!$O$2:$O$1001,$S366)&lt;=2),", Doctor communication","")&amp;IF(AND(INDEX(Responses!$P$2:$P$1001,$S366)&lt;&gt;"",INDEX(Responses!$P$2:$P$1001,$S366)&lt;=2),", Time to ask questions","")&amp;IF(AND(INDEX(Responses!$Q$2:$Q$1001,$S366)&lt;&gt;"",INDEX(Responses!$Q$2:$Q$1001,$S366)&lt;=2),", Front desk and billing staff","")&amp;IF(AND(INDEX(Responses!$R$2:$R$1001,$S366)&lt;&gt;"",INDEX(Responses!$R$2:$R$1001,$S366)&lt;=2),", Billing clarity","")&amp;IF(AND(INDEX(Responses!$S$2:$S$1001,$S366)&lt;&gt;"",INDEX(Responses!$S$2:$S$1001,$S366)&lt;=2),", Cleanliness","")&amp;IF(AND(INDEX(Responses!$T$2:$T$1001,$S366)&lt;&gt;"",INDEX(Responses!$T$2:$T$1001,$S366)&lt;=2),", Nursing responsiveness","")&amp;IF(AND(INDEX(Responses!$U$2:$U$1001,$S366)&lt;&gt;"",INDEX(Responses!$U$2:$U$1001,$S366)&lt;=2),", Nursing courtesy","")&amp;IF(AND(INDEX(Responses!$V$2:$V$1001,$S366)&lt;&gt;"",INDEX(Responses!$V$2:$V$1001,$S366)&lt;=2),", Food","")&amp;IF(AND(INDEX(Responses!$W$2:$W$1001,$S366)&lt;&gt;"",INDEX(Responses!$W$2:$W$1001,$S366)&lt;=2),", Insurance/TPA","")&amp;IF(AND(INDEX(Responses!$X$2:$X$1001,$S366)&lt;&gt;"",INDEX(Responses!$X$2:$X$1001,$S366)&lt;=2),", Discharge process","")&amp;IF(AND(INDEX(Responses!$Y$2:$Y$1001,$S366)&lt;&gt;"",INDEX(Responses!$Y$2:$Y$1001,$S366)&lt;=2),", Discharge instructions",""),3,500))</f>
        <v/>
      </c>
      <c r="G366" s="24" t="str">
        <f aca="false">IF($S366="","",INDEX(Responses!$L$2:$L$1001,$S366)&amp;"")</f>
        <v/>
      </c>
      <c r="H366" s="27"/>
      <c r="I366" s="33"/>
      <c r="J366" s="34" t="str">
        <f aca="false">IF(OR(I366="",B366=""),"",ROUND((I366-B366)*24,1))</f>
        <v/>
      </c>
      <c r="K366" s="27"/>
      <c r="L366" s="27"/>
      <c r="M366" s="27"/>
      <c r="N366" s="35"/>
      <c r="O366" s="36" t="str">
        <f aca="false">IF(OR(N366="",B366=""),"",N366-B366)</f>
        <v/>
      </c>
      <c r="P366" s="24" t="str">
        <f aca="false">IF(J366="","",IF(AND(C366="IPD",J366&lt;=24),"Yes",IF(AND(C366&lt;&gt;"IPD",J366&lt;=48),"Yes","No")))</f>
        <v/>
      </c>
      <c r="Q366" s="24" t="str">
        <f aca="false">IF(B366="","",TEXT(B366,"yyyy-mm"))</f>
        <v/>
      </c>
      <c r="R366" s="34" t="str">
        <f aca="false">IF(AND(Q366='Monthly Summary'!$C$4,J366&lt;&gt;""),J366,"")</f>
        <v/>
      </c>
      <c r="S366" s="24" t="str">
        <f aca="false">IF(A366="","",IFERROR(MATCH(A366,Responses!$A$2:$A$1001,0),""))</f>
        <v/>
      </c>
    </row>
    <row r="367" customFormat="false" ht="15" hidden="false" customHeight="false" outlineLevel="0" collapsed="false">
      <c r="A367" s="27"/>
      <c r="B367" s="32" t="str">
        <f aca="false">IF($S367="","",INDEX(Responses!$B$2:$B$1001,$S367))</f>
        <v/>
      </c>
      <c r="C367" s="24" t="str">
        <f aca="false">IF($S367="","",INDEX(Responses!$E$2:$E$1001,$S367)&amp;"")</f>
        <v/>
      </c>
      <c r="D367" s="24" t="str">
        <f aca="false">IF($S367="","",INDEX(Responses!$G$2:$G$1001,$S367)&amp;"")</f>
        <v/>
      </c>
      <c r="E367" s="24" t="str">
        <f aca="false">IF($S367="","",INDEX(Responses!$J$2:$J$1001,$S367))</f>
        <v/>
      </c>
      <c r="F367" s="24" t="str">
        <f aca="false">IF($S367="","",MID(IF(AND(INDEX(Responses!$M$2:$M$1001,$S367)&lt;&gt;"",INDEX(Responses!$M$2:$M$1001,$S367)&lt;=2),", Booking/Admission","")&amp;IF(AND(INDEX(Responses!$N$2:$N$1001,$S367)&lt;&gt;"",INDEX(Responses!$N$2:$N$1001,$S367)&lt;=2),", Waiting time","")&amp;IF(AND(INDEX(Responses!$O$2:$O$1001,$S367)&lt;&gt;"",INDEX(Responses!$O$2:$O$1001,$S367)&lt;=2),", Doctor communication","")&amp;IF(AND(INDEX(Responses!$P$2:$P$1001,$S367)&lt;&gt;"",INDEX(Responses!$P$2:$P$1001,$S367)&lt;=2),", Time to ask questions","")&amp;IF(AND(INDEX(Responses!$Q$2:$Q$1001,$S367)&lt;&gt;"",INDEX(Responses!$Q$2:$Q$1001,$S367)&lt;=2),", Front desk and billing staff","")&amp;IF(AND(INDEX(Responses!$R$2:$R$1001,$S367)&lt;&gt;"",INDEX(Responses!$R$2:$R$1001,$S367)&lt;=2),", Billing clarity","")&amp;IF(AND(INDEX(Responses!$S$2:$S$1001,$S367)&lt;&gt;"",INDEX(Responses!$S$2:$S$1001,$S367)&lt;=2),", Cleanliness","")&amp;IF(AND(INDEX(Responses!$T$2:$T$1001,$S367)&lt;&gt;"",INDEX(Responses!$T$2:$T$1001,$S367)&lt;=2),", Nursing responsiveness","")&amp;IF(AND(INDEX(Responses!$U$2:$U$1001,$S367)&lt;&gt;"",INDEX(Responses!$U$2:$U$1001,$S367)&lt;=2),", Nursing courtesy","")&amp;IF(AND(INDEX(Responses!$V$2:$V$1001,$S367)&lt;&gt;"",INDEX(Responses!$V$2:$V$1001,$S367)&lt;=2),", Food","")&amp;IF(AND(INDEX(Responses!$W$2:$W$1001,$S367)&lt;&gt;"",INDEX(Responses!$W$2:$W$1001,$S367)&lt;=2),", Insurance/TPA","")&amp;IF(AND(INDEX(Responses!$X$2:$X$1001,$S367)&lt;&gt;"",INDEX(Responses!$X$2:$X$1001,$S367)&lt;=2),", Discharge process","")&amp;IF(AND(INDEX(Responses!$Y$2:$Y$1001,$S367)&lt;&gt;"",INDEX(Responses!$Y$2:$Y$1001,$S367)&lt;=2),", Discharge instructions",""),3,500))</f>
        <v/>
      </c>
      <c r="G367" s="24" t="str">
        <f aca="false">IF($S367="","",INDEX(Responses!$L$2:$L$1001,$S367)&amp;"")</f>
        <v/>
      </c>
      <c r="H367" s="27"/>
      <c r="I367" s="33"/>
      <c r="J367" s="34" t="str">
        <f aca="false">IF(OR(I367="",B367=""),"",ROUND((I367-B367)*24,1))</f>
        <v/>
      </c>
      <c r="K367" s="27"/>
      <c r="L367" s="27"/>
      <c r="M367" s="27"/>
      <c r="N367" s="35"/>
      <c r="O367" s="36" t="str">
        <f aca="false">IF(OR(N367="",B367=""),"",N367-B367)</f>
        <v/>
      </c>
      <c r="P367" s="24" t="str">
        <f aca="false">IF(J367="","",IF(AND(C367="IPD",J367&lt;=24),"Yes",IF(AND(C367&lt;&gt;"IPD",J367&lt;=48),"Yes","No")))</f>
        <v/>
      </c>
      <c r="Q367" s="24" t="str">
        <f aca="false">IF(B367="","",TEXT(B367,"yyyy-mm"))</f>
        <v/>
      </c>
      <c r="R367" s="34" t="str">
        <f aca="false">IF(AND(Q367='Monthly Summary'!$C$4,J367&lt;&gt;""),J367,"")</f>
        <v/>
      </c>
      <c r="S367" s="24" t="str">
        <f aca="false">IF(A367="","",IFERROR(MATCH(A367,Responses!$A$2:$A$1001,0),""))</f>
        <v/>
      </c>
    </row>
    <row r="368" customFormat="false" ht="15" hidden="false" customHeight="false" outlineLevel="0" collapsed="false">
      <c r="A368" s="27"/>
      <c r="B368" s="32" t="str">
        <f aca="false">IF($S368="","",INDEX(Responses!$B$2:$B$1001,$S368))</f>
        <v/>
      </c>
      <c r="C368" s="24" t="str">
        <f aca="false">IF($S368="","",INDEX(Responses!$E$2:$E$1001,$S368)&amp;"")</f>
        <v/>
      </c>
      <c r="D368" s="24" t="str">
        <f aca="false">IF($S368="","",INDEX(Responses!$G$2:$G$1001,$S368)&amp;"")</f>
        <v/>
      </c>
      <c r="E368" s="24" t="str">
        <f aca="false">IF($S368="","",INDEX(Responses!$J$2:$J$1001,$S368))</f>
        <v/>
      </c>
      <c r="F368" s="24" t="str">
        <f aca="false">IF($S368="","",MID(IF(AND(INDEX(Responses!$M$2:$M$1001,$S368)&lt;&gt;"",INDEX(Responses!$M$2:$M$1001,$S368)&lt;=2),", Booking/Admission","")&amp;IF(AND(INDEX(Responses!$N$2:$N$1001,$S368)&lt;&gt;"",INDEX(Responses!$N$2:$N$1001,$S368)&lt;=2),", Waiting time","")&amp;IF(AND(INDEX(Responses!$O$2:$O$1001,$S368)&lt;&gt;"",INDEX(Responses!$O$2:$O$1001,$S368)&lt;=2),", Doctor communication","")&amp;IF(AND(INDEX(Responses!$P$2:$P$1001,$S368)&lt;&gt;"",INDEX(Responses!$P$2:$P$1001,$S368)&lt;=2),", Time to ask questions","")&amp;IF(AND(INDEX(Responses!$Q$2:$Q$1001,$S368)&lt;&gt;"",INDEX(Responses!$Q$2:$Q$1001,$S368)&lt;=2),", Front desk and billing staff","")&amp;IF(AND(INDEX(Responses!$R$2:$R$1001,$S368)&lt;&gt;"",INDEX(Responses!$R$2:$R$1001,$S368)&lt;=2),", Billing clarity","")&amp;IF(AND(INDEX(Responses!$S$2:$S$1001,$S368)&lt;&gt;"",INDEX(Responses!$S$2:$S$1001,$S368)&lt;=2),", Cleanliness","")&amp;IF(AND(INDEX(Responses!$T$2:$T$1001,$S368)&lt;&gt;"",INDEX(Responses!$T$2:$T$1001,$S368)&lt;=2),", Nursing responsiveness","")&amp;IF(AND(INDEX(Responses!$U$2:$U$1001,$S368)&lt;&gt;"",INDEX(Responses!$U$2:$U$1001,$S368)&lt;=2),", Nursing courtesy","")&amp;IF(AND(INDEX(Responses!$V$2:$V$1001,$S368)&lt;&gt;"",INDEX(Responses!$V$2:$V$1001,$S368)&lt;=2),", Food","")&amp;IF(AND(INDEX(Responses!$W$2:$W$1001,$S368)&lt;&gt;"",INDEX(Responses!$W$2:$W$1001,$S368)&lt;=2),", Insurance/TPA","")&amp;IF(AND(INDEX(Responses!$X$2:$X$1001,$S368)&lt;&gt;"",INDEX(Responses!$X$2:$X$1001,$S368)&lt;=2),", Discharge process","")&amp;IF(AND(INDEX(Responses!$Y$2:$Y$1001,$S368)&lt;&gt;"",INDEX(Responses!$Y$2:$Y$1001,$S368)&lt;=2),", Discharge instructions",""),3,500))</f>
        <v/>
      </c>
      <c r="G368" s="24" t="str">
        <f aca="false">IF($S368="","",INDEX(Responses!$L$2:$L$1001,$S368)&amp;"")</f>
        <v/>
      </c>
      <c r="H368" s="27"/>
      <c r="I368" s="33"/>
      <c r="J368" s="34" t="str">
        <f aca="false">IF(OR(I368="",B368=""),"",ROUND((I368-B368)*24,1))</f>
        <v/>
      </c>
      <c r="K368" s="27"/>
      <c r="L368" s="27"/>
      <c r="M368" s="27"/>
      <c r="N368" s="35"/>
      <c r="O368" s="36" t="str">
        <f aca="false">IF(OR(N368="",B368=""),"",N368-B368)</f>
        <v/>
      </c>
      <c r="P368" s="24" t="str">
        <f aca="false">IF(J368="","",IF(AND(C368="IPD",J368&lt;=24),"Yes",IF(AND(C368&lt;&gt;"IPD",J368&lt;=48),"Yes","No")))</f>
        <v/>
      </c>
      <c r="Q368" s="24" t="str">
        <f aca="false">IF(B368="","",TEXT(B368,"yyyy-mm"))</f>
        <v/>
      </c>
      <c r="R368" s="34" t="str">
        <f aca="false">IF(AND(Q368='Monthly Summary'!$C$4,J368&lt;&gt;""),J368,"")</f>
        <v/>
      </c>
      <c r="S368" s="24" t="str">
        <f aca="false">IF(A368="","",IFERROR(MATCH(A368,Responses!$A$2:$A$1001,0),""))</f>
        <v/>
      </c>
    </row>
    <row r="369" customFormat="false" ht="15" hidden="false" customHeight="false" outlineLevel="0" collapsed="false">
      <c r="A369" s="27"/>
      <c r="B369" s="32" t="str">
        <f aca="false">IF($S369="","",INDEX(Responses!$B$2:$B$1001,$S369))</f>
        <v/>
      </c>
      <c r="C369" s="24" t="str">
        <f aca="false">IF($S369="","",INDEX(Responses!$E$2:$E$1001,$S369)&amp;"")</f>
        <v/>
      </c>
      <c r="D369" s="24" t="str">
        <f aca="false">IF($S369="","",INDEX(Responses!$G$2:$G$1001,$S369)&amp;"")</f>
        <v/>
      </c>
      <c r="E369" s="24" t="str">
        <f aca="false">IF($S369="","",INDEX(Responses!$J$2:$J$1001,$S369))</f>
        <v/>
      </c>
      <c r="F369" s="24" t="str">
        <f aca="false">IF($S369="","",MID(IF(AND(INDEX(Responses!$M$2:$M$1001,$S369)&lt;&gt;"",INDEX(Responses!$M$2:$M$1001,$S369)&lt;=2),", Booking/Admission","")&amp;IF(AND(INDEX(Responses!$N$2:$N$1001,$S369)&lt;&gt;"",INDEX(Responses!$N$2:$N$1001,$S369)&lt;=2),", Waiting time","")&amp;IF(AND(INDEX(Responses!$O$2:$O$1001,$S369)&lt;&gt;"",INDEX(Responses!$O$2:$O$1001,$S369)&lt;=2),", Doctor communication","")&amp;IF(AND(INDEX(Responses!$P$2:$P$1001,$S369)&lt;&gt;"",INDEX(Responses!$P$2:$P$1001,$S369)&lt;=2),", Time to ask questions","")&amp;IF(AND(INDEX(Responses!$Q$2:$Q$1001,$S369)&lt;&gt;"",INDEX(Responses!$Q$2:$Q$1001,$S369)&lt;=2),", Front desk and billing staff","")&amp;IF(AND(INDEX(Responses!$R$2:$R$1001,$S369)&lt;&gt;"",INDEX(Responses!$R$2:$R$1001,$S369)&lt;=2),", Billing clarity","")&amp;IF(AND(INDEX(Responses!$S$2:$S$1001,$S369)&lt;&gt;"",INDEX(Responses!$S$2:$S$1001,$S369)&lt;=2),", Cleanliness","")&amp;IF(AND(INDEX(Responses!$T$2:$T$1001,$S369)&lt;&gt;"",INDEX(Responses!$T$2:$T$1001,$S369)&lt;=2),", Nursing responsiveness","")&amp;IF(AND(INDEX(Responses!$U$2:$U$1001,$S369)&lt;&gt;"",INDEX(Responses!$U$2:$U$1001,$S369)&lt;=2),", Nursing courtesy","")&amp;IF(AND(INDEX(Responses!$V$2:$V$1001,$S369)&lt;&gt;"",INDEX(Responses!$V$2:$V$1001,$S369)&lt;=2),", Food","")&amp;IF(AND(INDEX(Responses!$W$2:$W$1001,$S369)&lt;&gt;"",INDEX(Responses!$W$2:$W$1001,$S369)&lt;=2),", Insurance/TPA","")&amp;IF(AND(INDEX(Responses!$X$2:$X$1001,$S369)&lt;&gt;"",INDEX(Responses!$X$2:$X$1001,$S369)&lt;=2),", Discharge process","")&amp;IF(AND(INDEX(Responses!$Y$2:$Y$1001,$S369)&lt;&gt;"",INDEX(Responses!$Y$2:$Y$1001,$S369)&lt;=2),", Discharge instructions",""),3,500))</f>
        <v/>
      </c>
      <c r="G369" s="24" t="str">
        <f aca="false">IF($S369="","",INDEX(Responses!$L$2:$L$1001,$S369)&amp;"")</f>
        <v/>
      </c>
      <c r="H369" s="27"/>
      <c r="I369" s="33"/>
      <c r="J369" s="34" t="str">
        <f aca="false">IF(OR(I369="",B369=""),"",ROUND((I369-B369)*24,1))</f>
        <v/>
      </c>
      <c r="K369" s="27"/>
      <c r="L369" s="27"/>
      <c r="M369" s="27"/>
      <c r="N369" s="35"/>
      <c r="O369" s="36" t="str">
        <f aca="false">IF(OR(N369="",B369=""),"",N369-B369)</f>
        <v/>
      </c>
      <c r="P369" s="24" t="str">
        <f aca="false">IF(J369="","",IF(AND(C369="IPD",J369&lt;=24),"Yes",IF(AND(C369&lt;&gt;"IPD",J369&lt;=48),"Yes","No")))</f>
        <v/>
      </c>
      <c r="Q369" s="24" t="str">
        <f aca="false">IF(B369="","",TEXT(B369,"yyyy-mm"))</f>
        <v/>
      </c>
      <c r="R369" s="34" t="str">
        <f aca="false">IF(AND(Q369='Monthly Summary'!$C$4,J369&lt;&gt;""),J369,"")</f>
        <v/>
      </c>
      <c r="S369" s="24" t="str">
        <f aca="false">IF(A369="","",IFERROR(MATCH(A369,Responses!$A$2:$A$1001,0),""))</f>
        <v/>
      </c>
    </row>
    <row r="370" customFormat="false" ht="15" hidden="false" customHeight="false" outlineLevel="0" collapsed="false">
      <c r="A370" s="27"/>
      <c r="B370" s="32" t="str">
        <f aca="false">IF($S370="","",INDEX(Responses!$B$2:$B$1001,$S370))</f>
        <v/>
      </c>
      <c r="C370" s="24" t="str">
        <f aca="false">IF($S370="","",INDEX(Responses!$E$2:$E$1001,$S370)&amp;"")</f>
        <v/>
      </c>
      <c r="D370" s="24" t="str">
        <f aca="false">IF($S370="","",INDEX(Responses!$G$2:$G$1001,$S370)&amp;"")</f>
        <v/>
      </c>
      <c r="E370" s="24" t="str">
        <f aca="false">IF($S370="","",INDEX(Responses!$J$2:$J$1001,$S370))</f>
        <v/>
      </c>
      <c r="F370" s="24" t="str">
        <f aca="false">IF($S370="","",MID(IF(AND(INDEX(Responses!$M$2:$M$1001,$S370)&lt;&gt;"",INDEX(Responses!$M$2:$M$1001,$S370)&lt;=2),", Booking/Admission","")&amp;IF(AND(INDEX(Responses!$N$2:$N$1001,$S370)&lt;&gt;"",INDEX(Responses!$N$2:$N$1001,$S370)&lt;=2),", Waiting time","")&amp;IF(AND(INDEX(Responses!$O$2:$O$1001,$S370)&lt;&gt;"",INDEX(Responses!$O$2:$O$1001,$S370)&lt;=2),", Doctor communication","")&amp;IF(AND(INDEX(Responses!$P$2:$P$1001,$S370)&lt;&gt;"",INDEX(Responses!$P$2:$P$1001,$S370)&lt;=2),", Time to ask questions","")&amp;IF(AND(INDEX(Responses!$Q$2:$Q$1001,$S370)&lt;&gt;"",INDEX(Responses!$Q$2:$Q$1001,$S370)&lt;=2),", Front desk and billing staff","")&amp;IF(AND(INDEX(Responses!$R$2:$R$1001,$S370)&lt;&gt;"",INDEX(Responses!$R$2:$R$1001,$S370)&lt;=2),", Billing clarity","")&amp;IF(AND(INDEX(Responses!$S$2:$S$1001,$S370)&lt;&gt;"",INDEX(Responses!$S$2:$S$1001,$S370)&lt;=2),", Cleanliness","")&amp;IF(AND(INDEX(Responses!$T$2:$T$1001,$S370)&lt;&gt;"",INDEX(Responses!$T$2:$T$1001,$S370)&lt;=2),", Nursing responsiveness","")&amp;IF(AND(INDEX(Responses!$U$2:$U$1001,$S370)&lt;&gt;"",INDEX(Responses!$U$2:$U$1001,$S370)&lt;=2),", Nursing courtesy","")&amp;IF(AND(INDEX(Responses!$V$2:$V$1001,$S370)&lt;&gt;"",INDEX(Responses!$V$2:$V$1001,$S370)&lt;=2),", Food","")&amp;IF(AND(INDEX(Responses!$W$2:$W$1001,$S370)&lt;&gt;"",INDEX(Responses!$W$2:$W$1001,$S370)&lt;=2),", Insurance/TPA","")&amp;IF(AND(INDEX(Responses!$X$2:$X$1001,$S370)&lt;&gt;"",INDEX(Responses!$X$2:$X$1001,$S370)&lt;=2),", Discharge process","")&amp;IF(AND(INDEX(Responses!$Y$2:$Y$1001,$S370)&lt;&gt;"",INDEX(Responses!$Y$2:$Y$1001,$S370)&lt;=2),", Discharge instructions",""),3,500))</f>
        <v/>
      </c>
      <c r="G370" s="24" t="str">
        <f aca="false">IF($S370="","",INDEX(Responses!$L$2:$L$1001,$S370)&amp;"")</f>
        <v/>
      </c>
      <c r="H370" s="27"/>
      <c r="I370" s="33"/>
      <c r="J370" s="34" t="str">
        <f aca="false">IF(OR(I370="",B370=""),"",ROUND((I370-B370)*24,1))</f>
        <v/>
      </c>
      <c r="K370" s="27"/>
      <c r="L370" s="27"/>
      <c r="M370" s="27"/>
      <c r="N370" s="35"/>
      <c r="O370" s="36" t="str">
        <f aca="false">IF(OR(N370="",B370=""),"",N370-B370)</f>
        <v/>
      </c>
      <c r="P370" s="24" t="str">
        <f aca="false">IF(J370="","",IF(AND(C370="IPD",J370&lt;=24),"Yes",IF(AND(C370&lt;&gt;"IPD",J370&lt;=48),"Yes","No")))</f>
        <v/>
      </c>
      <c r="Q370" s="24" t="str">
        <f aca="false">IF(B370="","",TEXT(B370,"yyyy-mm"))</f>
        <v/>
      </c>
      <c r="R370" s="34" t="str">
        <f aca="false">IF(AND(Q370='Monthly Summary'!$C$4,J370&lt;&gt;""),J370,"")</f>
        <v/>
      </c>
      <c r="S370" s="24" t="str">
        <f aca="false">IF(A370="","",IFERROR(MATCH(A370,Responses!$A$2:$A$1001,0),""))</f>
        <v/>
      </c>
    </row>
    <row r="371" customFormat="false" ht="15" hidden="false" customHeight="false" outlineLevel="0" collapsed="false">
      <c r="A371" s="27"/>
      <c r="B371" s="32" t="str">
        <f aca="false">IF($S371="","",INDEX(Responses!$B$2:$B$1001,$S371))</f>
        <v/>
      </c>
      <c r="C371" s="24" t="str">
        <f aca="false">IF($S371="","",INDEX(Responses!$E$2:$E$1001,$S371)&amp;"")</f>
        <v/>
      </c>
      <c r="D371" s="24" t="str">
        <f aca="false">IF($S371="","",INDEX(Responses!$G$2:$G$1001,$S371)&amp;"")</f>
        <v/>
      </c>
      <c r="E371" s="24" t="str">
        <f aca="false">IF($S371="","",INDEX(Responses!$J$2:$J$1001,$S371))</f>
        <v/>
      </c>
      <c r="F371" s="24" t="str">
        <f aca="false">IF($S371="","",MID(IF(AND(INDEX(Responses!$M$2:$M$1001,$S371)&lt;&gt;"",INDEX(Responses!$M$2:$M$1001,$S371)&lt;=2),", Booking/Admission","")&amp;IF(AND(INDEX(Responses!$N$2:$N$1001,$S371)&lt;&gt;"",INDEX(Responses!$N$2:$N$1001,$S371)&lt;=2),", Waiting time","")&amp;IF(AND(INDEX(Responses!$O$2:$O$1001,$S371)&lt;&gt;"",INDEX(Responses!$O$2:$O$1001,$S371)&lt;=2),", Doctor communication","")&amp;IF(AND(INDEX(Responses!$P$2:$P$1001,$S371)&lt;&gt;"",INDEX(Responses!$P$2:$P$1001,$S371)&lt;=2),", Time to ask questions","")&amp;IF(AND(INDEX(Responses!$Q$2:$Q$1001,$S371)&lt;&gt;"",INDEX(Responses!$Q$2:$Q$1001,$S371)&lt;=2),", Front desk and billing staff","")&amp;IF(AND(INDEX(Responses!$R$2:$R$1001,$S371)&lt;&gt;"",INDEX(Responses!$R$2:$R$1001,$S371)&lt;=2),", Billing clarity","")&amp;IF(AND(INDEX(Responses!$S$2:$S$1001,$S371)&lt;&gt;"",INDEX(Responses!$S$2:$S$1001,$S371)&lt;=2),", Cleanliness","")&amp;IF(AND(INDEX(Responses!$T$2:$T$1001,$S371)&lt;&gt;"",INDEX(Responses!$T$2:$T$1001,$S371)&lt;=2),", Nursing responsiveness","")&amp;IF(AND(INDEX(Responses!$U$2:$U$1001,$S371)&lt;&gt;"",INDEX(Responses!$U$2:$U$1001,$S371)&lt;=2),", Nursing courtesy","")&amp;IF(AND(INDEX(Responses!$V$2:$V$1001,$S371)&lt;&gt;"",INDEX(Responses!$V$2:$V$1001,$S371)&lt;=2),", Food","")&amp;IF(AND(INDEX(Responses!$W$2:$W$1001,$S371)&lt;&gt;"",INDEX(Responses!$W$2:$W$1001,$S371)&lt;=2),", Insurance/TPA","")&amp;IF(AND(INDEX(Responses!$X$2:$X$1001,$S371)&lt;&gt;"",INDEX(Responses!$X$2:$X$1001,$S371)&lt;=2),", Discharge process","")&amp;IF(AND(INDEX(Responses!$Y$2:$Y$1001,$S371)&lt;&gt;"",INDEX(Responses!$Y$2:$Y$1001,$S371)&lt;=2),", Discharge instructions",""),3,500))</f>
        <v/>
      </c>
      <c r="G371" s="24" t="str">
        <f aca="false">IF($S371="","",INDEX(Responses!$L$2:$L$1001,$S371)&amp;"")</f>
        <v/>
      </c>
      <c r="H371" s="27"/>
      <c r="I371" s="33"/>
      <c r="J371" s="34" t="str">
        <f aca="false">IF(OR(I371="",B371=""),"",ROUND((I371-B371)*24,1))</f>
        <v/>
      </c>
      <c r="K371" s="27"/>
      <c r="L371" s="27"/>
      <c r="M371" s="27"/>
      <c r="N371" s="35"/>
      <c r="O371" s="36" t="str">
        <f aca="false">IF(OR(N371="",B371=""),"",N371-B371)</f>
        <v/>
      </c>
      <c r="P371" s="24" t="str">
        <f aca="false">IF(J371="","",IF(AND(C371="IPD",J371&lt;=24),"Yes",IF(AND(C371&lt;&gt;"IPD",J371&lt;=48),"Yes","No")))</f>
        <v/>
      </c>
      <c r="Q371" s="24" t="str">
        <f aca="false">IF(B371="","",TEXT(B371,"yyyy-mm"))</f>
        <v/>
      </c>
      <c r="R371" s="34" t="str">
        <f aca="false">IF(AND(Q371='Monthly Summary'!$C$4,J371&lt;&gt;""),J371,"")</f>
        <v/>
      </c>
      <c r="S371" s="24" t="str">
        <f aca="false">IF(A371="","",IFERROR(MATCH(A371,Responses!$A$2:$A$1001,0),""))</f>
        <v/>
      </c>
    </row>
    <row r="372" customFormat="false" ht="15" hidden="false" customHeight="false" outlineLevel="0" collapsed="false">
      <c r="A372" s="27"/>
      <c r="B372" s="32" t="str">
        <f aca="false">IF($S372="","",INDEX(Responses!$B$2:$B$1001,$S372))</f>
        <v/>
      </c>
      <c r="C372" s="24" t="str">
        <f aca="false">IF($S372="","",INDEX(Responses!$E$2:$E$1001,$S372)&amp;"")</f>
        <v/>
      </c>
      <c r="D372" s="24" t="str">
        <f aca="false">IF($S372="","",INDEX(Responses!$G$2:$G$1001,$S372)&amp;"")</f>
        <v/>
      </c>
      <c r="E372" s="24" t="str">
        <f aca="false">IF($S372="","",INDEX(Responses!$J$2:$J$1001,$S372))</f>
        <v/>
      </c>
      <c r="F372" s="24" t="str">
        <f aca="false">IF($S372="","",MID(IF(AND(INDEX(Responses!$M$2:$M$1001,$S372)&lt;&gt;"",INDEX(Responses!$M$2:$M$1001,$S372)&lt;=2),", Booking/Admission","")&amp;IF(AND(INDEX(Responses!$N$2:$N$1001,$S372)&lt;&gt;"",INDEX(Responses!$N$2:$N$1001,$S372)&lt;=2),", Waiting time","")&amp;IF(AND(INDEX(Responses!$O$2:$O$1001,$S372)&lt;&gt;"",INDEX(Responses!$O$2:$O$1001,$S372)&lt;=2),", Doctor communication","")&amp;IF(AND(INDEX(Responses!$P$2:$P$1001,$S372)&lt;&gt;"",INDEX(Responses!$P$2:$P$1001,$S372)&lt;=2),", Time to ask questions","")&amp;IF(AND(INDEX(Responses!$Q$2:$Q$1001,$S372)&lt;&gt;"",INDEX(Responses!$Q$2:$Q$1001,$S372)&lt;=2),", Front desk and billing staff","")&amp;IF(AND(INDEX(Responses!$R$2:$R$1001,$S372)&lt;&gt;"",INDEX(Responses!$R$2:$R$1001,$S372)&lt;=2),", Billing clarity","")&amp;IF(AND(INDEX(Responses!$S$2:$S$1001,$S372)&lt;&gt;"",INDEX(Responses!$S$2:$S$1001,$S372)&lt;=2),", Cleanliness","")&amp;IF(AND(INDEX(Responses!$T$2:$T$1001,$S372)&lt;&gt;"",INDEX(Responses!$T$2:$T$1001,$S372)&lt;=2),", Nursing responsiveness","")&amp;IF(AND(INDEX(Responses!$U$2:$U$1001,$S372)&lt;&gt;"",INDEX(Responses!$U$2:$U$1001,$S372)&lt;=2),", Nursing courtesy","")&amp;IF(AND(INDEX(Responses!$V$2:$V$1001,$S372)&lt;&gt;"",INDEX(Responses!$V$2:$V$1001,$S372)&lt;=2),", Food","")&amp;IF(AND(INDEX(Responses!$W$2:$W$1001,$S372)&lt;&gt;"",INDEX(Responses!$W$2:$W$1001,$S372)&lt;=2),", Insurance/TPA","")&amp;IF(AND(INDEX(Responses!$X$2:$X$1001,$S372)&lt;&gt;"",INDEX(Responses!$X$2:$X$1001,$S372)&lt;=2),", Discharge process","")&amp;IF(AND(INDEX(Responses!$Y$2:$Y$1001,$S372)&lt;&gt;"",INDEX(Responses!$Y$2:$Y$1001,$S372)&lt;=2),", Discharge instructions",""),3,500))</f>
        <v/>
      </c>
      <c r="G372" s="24" t="str">
        <f aca="false">IF($S372="","",INDEX(Responses!$L$2:$L$1001,$S372)&amp;"")</f>
        <v/>
      </c>
      <c r="H372" s="27"/>
      <c r="I372" s="33"/>
      <c r="J372" s="34" t="str">
        <f aca="false">IF(OR(I372="",B372=""),"",ROUND((I372-B372)*24,1))</f>
        <v/>
      </c>
      <c r="K372" s="27"/>
      <c r="L372" s="27"/>
      <c r="M372" s="27"/>
      <c r="N372" s="35"/>
      <c r="O372" s="36" t="str">
        <f aca="false">IF(OR(N372="",B372=""),"",N372-B372)</f>
        <v/>
      </c>
      <c r="P372" s="24" t="str">
        <f aca="false">IF(J372="","",IF(AND(C372="IPD",J372&lt;=24),"Yes",IF(AND(C372&lt;&gt;"IPD",J372&lt;=48),"Yes","No")))</f>
        <v/>
      </c>
      <c r="Q372" s="24" t="str">
        <f aca="false">IF(B372="","",TEXT(B372,"yyyy-mm"))</f>
        <v/>
      </c>
      <c r="R372" s="34" t="str">
        <f aca="false">IF(AND(Q372='Monthly Summary'!$C$4,J372&lt;&gt;""),J372,"")</f>
        <v/>
      </c>
      <c r="S372" s="24" t="str">
        <f aca="false">IF(A372="","",IFERROR(MATCH(A372,Responses!$A$2:$A$1001,0),""))</f>
        <v/>
      </c>
    </row>
    <row r="373" customFormat="false" ht="15" hidden="false" customHeight="false" outlineLevel="0" collapsed="false">
      <c r="A373" s="27"/>
      <c r="B373" s="32" t="str">
        <f aca="false">IF($S373="","",INDEX(Responses!$B$2:$B$1001,$S373))</f>
        <v/>
      </c>
      <c r="C373" s="24" t="str">
        <f aca="false">IF($S373="","",INDEX(Responses!$E$2:$E$1001,$S373)&amp;"")</f>
        <v/>
      </c>
      <c r="D373" s="24" t="str">
        <f aca="false">IF($S373="","",INDEX(Responses!$G$2:$G$1001,$S373)&amp;"")</f>
        <v/>
      </c>
      <c r="E373" s="24" t="str">
        <f aca="false">IF($S373="","",INDEX(Responses!$J$2:$J$1001,$S373))</f>
        <v/>
      </c>
      <c r="F373" s="24" t="str">
        <f aca="false">IF($S373="","",MID(IF(AND(INDEX(Responses!$M$2:$M$1001,$S373)&lt;&gt;"",INDEX(Responses!$M$2:$M$1001,$S373)&lt;=2),", Booking/Admission","")&amp;IF(AND(INDEX(Responses!$N$2:$N$1001,$S373)&lt;&gt;"",INDEX(Responses!$N$2:$N$1001,$S373)&lt;=2),", Waiting time","")&amp;IF(AND(INDEX(Responses!$O$2:$O$1001,$S373)&lt;&gt;"",INDEX(Responses!$O$2:$O$1001,$S373)&lt;=2),", Doctor communication","")&amp;IF(AND(INDEX(Responses!$P$2:$P$1001,$S373)&lt;&gt;"",INDEX(Responses!$P$2:$P$1001,$S373)&lt;=2),", Time to ask questions","")&amp;IF(AND(INDEX(Responses!$Q$2:$Q$1001,$S373)&lt;&gt;"",INDEX(Responses!$Q$2:$Q$1001,$S373)&lt;=2),", Front desk and billing staff","")&amp;IF(AND(INDEX(Responses!$R$2:$R$1001,$S373)&lt;&gt;"",INDEX(Responses!$R$2:$R$1001,$S373)&lt;=2),", Billing clarity","")&amp;IF(AND(INDEX(Responses!$S$2:$S$1001,$S373)&lt;&gt;"",INDEX(Responses!$S$2:$S$1001,$S373)&lt;=2),", Cleanliness","")&amp;IF(AND(INDEX(Responses!$T$2:$T$1001,$S373)&lt;&gt;"",INDEX(Responses!$T$2:$T$1001,$S373)&lt;=2),", Nursing responsiveness","")&amp;IF(AND(INDEX(Responses!$U$2:$U$1001,$S373)&lt;&gt;"",INDEX(Responses!$U$2:$U$1001,$S373)&lt;=2),", Nursing courtesy","")&amp;IF(AND(INDEX(Responses!$V$2:$V$1001,$S373)&lt;&gt;"",INDEX(Responses!$V$2:$V$1001,$S373)&lt;=2),", Food","")&amp;IF(AND(INDEX(Responses!$W$2:$W$1001,$S373)&lt;&gt;"",INDEX(Responses!$W$2:$W$1001,$S373)&lt;=2),", Insurance/TPA","")&amp;IF(AND(INDEX(Responses!$X$2:$X$1001,$S373)&lt;&gt;"",INDEX(Responses!$X$2:$X$1001,$S373)&lt;=2),", Discharge process","")&amp;IF(AND(INDEX(Responses!$Y$2:$Y$1001,$S373)&lt;&gt;"",INDEX(Responses!$Y$2:$Y$1001,$S373)&lt;=2),", Discharge instructions",""),3,500))</f>
        <v/>
      </c>
      <c r="G373" s="24" t="str">
        <f aca="false">IF($S373="","",INDEX(Responses!$L$2:$L$1001,$S373)&amp;"")</f>
        <v/>
      </c>
      <c r="H373" s="27"/>
      <c r="I373" s="33"/>
      <c r="J373" s="34" t="str">
        <f aca="false">IF(OR(I373="",B373=""),"",ROUND((I373-B373)*24,1))</f>
        <v/>
      </c>
      <c r="K373" s="27"/>
      <c r="L373" s="27"/>
      <c r="M373" s="27"/>
      <c r="N373" s="35"/>
      <c r="O373" s="36" t="str">
        <f aca="false">IF(OR(N373="",B373=""),"",N373-B373)</f>
        <v/>
      </c>
      <c r="P373" s="24" t="str">
        <f aca="false">IF(J373="","",IF(AND(C373="IPD",J373&lt;=24),"Yes",IF(AND(C373&lt;&gt;"IPD",J373&lt;=48),"Yes","No")))</f>
        <v/>
      </c>
      <c r="Q373" s="24" t="str">
        <f aca="false">IF(B373="","",TEXT(B373,"yyyy-mm"))</f>
        <v/>
      </c>
      <c r="R373" s="34" t="str">
        <f aca="false">IF(AND(Q373='Monthly Summary'!$C$4,J373&lt;&gt;""),J373,"")</f>
        <v/>
      </c>
      <c r="S373" s="24" t="str">
        <f aca="false">IF(A373="","",IFERROR(MATCH(A373,Responses!$A$2:$A$1001,0),""))</f>
        <v/>
      </c>
    </row>
    <row r="374" customFormat="false" ht="15" hidden="false" customHeight="false" outlineLevel="0" collapsed="false">
      <c r="A374" s="27"/>
      <c r="B374" s="32" t="str">
        <f aca="false">IF($S374="","",INDEX(Responses!$B$2:$B$1001,$S374))</f>
        <v/>
      </c>
      <c r="C374" s="24" t="str">
        <f aca="false">IF($S374="","",INDEX(Responses!$E$2:$E$1001,$S374)&amp;"")</f>
        <v/>
      </c>
      <c r="D374" s="24" t="str">
        <f aca="false">IF($S374="","",INDEX(Responses!$G$2:$G$1001,$S374)&amp;"")</f>
        <v/>
      </c>
      <c r="E374" s="24" t="str">
        <f aca="false">IF($S374="","",INDEX(Responses!$J$2:$J$1001,$S374))</f>
        <v/>
      </c>
      <c r="F374" s="24" t="str">
        <f aca="false">IF($S374="","",MID(IF(AND(INDEX(Responses!$M$2:$M$1001,$S374)&lt;&gt;"",INDEX(Responses!$M$2:$M$1001,$S374)&lt;=2),", Booking/Admission","")&amp;IF(AND(INDEX(Responses!$N$2:$N$1001,$S374)&lt;&gt;"",INDEX(Responses!$N$2:$N$1001,$S374)&lt;=2),", Waiting time","")&amp;IF(AND(INDEX(Responses!$O$2:$O$1001,$S374)&lt;&gt;"",INDEX(Responses!$O$2:$O$1001,$S374)&lt;=2),", Doctor communication","")&amp;IF(AND(INDEX(Responses!$P$2:$P$1001,$S374)&lt;&gt;"",INDEX(Responses!$P$2:$P$1001,$S374)&lt;=2),", Time to ask questions","")&amp;IF(AND(INDEX(Responses!$Q$2:$Q$1001,$S374)&lt;&gt;"",INDEX(Responses!$Q$2:$Q$1001,$S374)&lt;=2),", Front desk and billing staff","")&amp;IF(AND(INDEX(Responses!$R$2:$R$1001,$S374)&lt;&gt;"",INDEX(Responses!$R$2:$R$1001,$S374)&lt;=2),", Billing clarity","")&amp;IF(AND(INDEX(Responses!$S$2:$S$1001,$S374)&lt;&gt;"",INDEX(Responses!$S$2:$S$1001,$S374)&lt;=2),", Cleanliness","")&amp;IF(AND(INDEX(Responses!$T$2:$T$1001,$S374)&lt;&gt;"",INDEX(Responses!$T$2:$T$1001,$S374)&lt;=2),", Nursing responsiveness","")&amp;IF(AND(INDEX(Responses!$U$2:$U$1001,$S374)&lt;&gt;"",INDEX(Responses!$U$2:$U$1001,$S374)&lt;=2),", Nursing courtesy","")&amp;IF(AND(INDEX(Responses!$V$2:$V$1001,$S374)&lt;&gt;"",INDEX(Responses!$V$2:$V$1001,$S374)&lt;=2),", Food","")&amp;IF(AND(INDEX(Responses!$W$2:$W$1001,$S374)&lt;&gt;"",INDEX(Responses!$W$2:$W$1001,$S374)&lt;=2),", Insurance/TPA","")&amp;IF(AND(INDEX(Responses!$X$2:$X$1001,$S374)&lt;&gt;"",INDEX(Responses!$X$2:$X$1001,$S374)&lt;=2),", Discharge process","")&amp;IF(AND(INDEX(Responses!$Y$2:$Y$1001,$S374)&lt;&gt;"",INDEX(Responses!$Y$2:$Y$1001,$S374)&lt;=2),", Discharge instructions",""),3,500))</f>
        <v/>
      </c>
      <c r="G374" s="24" t="str">
        <f aca="false">IF($S374="","",INDEX(Responses!$L$2:$L$1001,$S374)&amp;"")</f>
        <v/>
      </c>
      <c r="H374" s="27"/>
      <c r="I374" s="33"/>
      <c r="J374" s="34" t="str">
        <f aca="false">IF(OR(I374="",B374=""),"",ROUND((I374-B374)*24,1))</f>
        <v/>
      </c>
      <c r="K374" s="27"/>
      <c r="L374" s="27"/>
      <c r="M374" s="27"/>
      <c r="N374" s="35"/>
      <c r="O374" s="36" t="str">
        <f aca="false">IF(OR(N374="",B374=""),"",N374-B374)</f>
        <v/>
      </c>
      <c r="P374" s="24" t="str">
        <f aca="false">IF(J374="","",IF(AND(C374="IPD",J374&lt;=24),"Yes",IF(AND(C374&lt;&gt;"IPD",J374&lt;=48),"Yes","No")))</f>
        <v/>
      </c>
      <c r="Q374" s="24" t="str">
        <f aca="false">IF(B374="","",TEXT(B374,"yyyy-mm"))</f>
        <v/>
      </c>
      <c r="R374" s="34" t="str">
        <f aca="false">IF(AND(Q374='Monthly Summary'!$C$4,J374&lt;&gt;""),J374,"")</f>
        <v/>
      </c>
      <c r="S374" s="24" t="str">
        <f aca="false">IF(A374="","",IFERROR(MATCH(A374,Responses!$A$2:$A$1001,0),""))</f>
        <v/>
      </c>
    </row>
    <row r="375" customFormat="false" ht="15" hidden="false" customHeight="false" outlineLevel="0" collapsed="false">
      <c r="A375" s="27"/>
      <c r="B375" s="32" t="str">
        <f aca="false">IF($S375="","",INDEX(Responses!$B$2:$B$1001,$S375))</f>
        <v/>
      </c>
      <c r="C375" s="24" t="str">
        <f aca="false">IF($S375="","",INDEX(Responses!$E$2:$E$1001,$S375)&amp;"")</f>
        <v/>
      </c>
      <c r="D375" s="24" t="str">
        <f aca="false">IF($S375="","",INDEX(Responses!$G$2:$G$1001,$S375)&amp;"")</f>
        <v/>
      </c>
      <c r="E375" s="24" t="str">
        <f aca="false">IF($S375="","",INDEX(Responses!$J$2:$J$1001,$S375))</f>
        <v/>
      </c>
      <c r="F375" s="24" t="str">
        <f aca="false">IF($S375="","",MID(IF(AND(INDEX(Responses!$M$2:$M$1001,$S375)&lt;&gt;"",INDEX(Responses!$M$2:$M$1001,$S375)&lt;=2),", Booking/Admission","")&amp;IF(AND(INDEX(Responses!$N$2:$N$1001,$S375)&lt;&gt;"",INDEX(Responses!$N$2:$N$1001,$S375)&lt;=2),", Waiting time","")&amp;IF(AND(INDEX(Responses!$O$2:$O$1001,$S375)&lt;&gt;"",INDEX(Responses!$O$2:$O$1001,$S375)&lt;=2),", Doctor communication","")&amp;IF(AND(INDEX(Responses!$P$2:$P$1001,$S375)&lt;&gt;"",INDEX(Responses!$P$2:$P$1001,$S375)&lt;=2),", Time to ask questions","")&amp;IF(AND(INDEX(Responses!$Q$2:$Q$1001,$S375)&lt;&gt;"",INDEX(Responses!$Q$2:$Q$1001,$S375)&lt;=2),", Front desk and billing staff","")&amp;IF(AND(INDEX(Responses!$R$2:$R$1001,$S375)&lt;&gt;"",INDEX(Responses!$R$2:$R$1001,$S375)&lt;=2),", Billing clarity","")&amp;IF(AND(INDEX(Responses!$S$2:$S$1001,$S375)&lt;&gt;"",INDEX(Responses!$S$2:$S$1001,$S375)&lt;=2),", Cleanliness","")&amp;IF(AND(INDEX(Responses!$T$2:$T$1001,$S375)&lt;&gt;"",INDEX(Responses!$T$2:$T$1001,$S375)&lt;=2),", Nursing responsiveness","")&amp;IF(AND(INDEX(Responses!$U$2:$U$1001,$S375)&lt;&gt;"",INDEX(Responses!$U$2:$U$1001,$S375)&lt;=2),", Nursing courtesy","")&amp;IF(AND(INDEX(Responses!$V$2:$V$1001,$S375)&lt;&gt;"",INDEX(Responses!$V$2:$V$1001,$S375)&lt;=2),", Food","")&amp;IF(AND(INDEX(Responses!$W$2:$W$1001,$S375)&lt;&gt;"",INDEX(Responses!$W$2:$W$1001,$S375)&lt;=2),", Insurance/TPA","")&amp;IF(AND(INDEX(Responses!$X$2:$X$1001,$S375)&lt;&gt;"",INDEX(Responses!$X$2:$X$1001,$S375)&lt;=2),", Discharge process","")&amp;IF(AND(INDEX(Responses!$Y$2:$Y$1001,$S375)&lt;&gt;"",INDEX(Responses!$Y$2:$Y$1001,$S375)&lt;=2),", Discharge instructions",""),3,500))</f>
        <v/>
      </c>
      <c r="G375" s="24" t="str">
        <f aca="false">IF($S375="","",INDEX(Responses!$L$2:$L$1001,$S375)&amp;"")</f>
        <v/>
      </c>
      <c r="H375" s="27"/>
      <c r="I375" s="33"/>
      <c r="J375" s="34" t="str">
        <f aca="false">IF(OR(I375="",B375=""),"",ROUND((I375-B375)*24,1))</f>
        <v/>
      </c>
      <c r="K375" s="27"/>
      <c r="L375" s="27"/>
      <c r="M375" s="27"/>
      <c r="N375" s="35"/>
      <c r="O375" s="36" t="str">
        <f aca="false">IF(OR(N375="",B375=""),"",N375-B375)</f>
        <v/>
      </c>
      <c r="P375" s="24" t="str">
        <f aca="false">IF(J375="","",IF(AND(C375="IPD",J375&lt;=24),"Yes",IF(AND(C375&lt;&gt;"IPD",J375&lt;=48),"Yes","No")))</f>
        <v/>
      </c>
      <c r="Q375" s="24" t="str">
        <f aca="false">IF(B375="","",TEXT(B375,"yyyy-mm"))</f>
        <v/>
      </c>
      <c r="R375" s="34" t="str">
        <f aca="false">IF(AND(Q375='Monthly Summary'!$C$4,J375&lt;&gt;""),J375,"")</f>
        <v/>
      </c>
      <c r="S375" s="24" t="str">
        <f aca="false">IF(A375="","",IFERROR(MATCH(A375,Responses!$A$2:$A$1001,0),""))</f>
        <v/>
      </c>
    </row>
    <row r="376" customFormat="false" ht="15" hidden="false" customHeight="false" outlineLevel="0" collapsed="false">
      <c r="A376" s="27"/>
      <c r="B376" s="32" t="str">
        <f aca="false">IF($S376="","",INDEX(Responses!$B$2:$B$1001,$S376))</f>
        <v/>
      </c>
      <c r="C376" s="24" t="str">
        <f aca="false">IF($S376="","",INDEX(Responses!$E$2:$E$1001,$S376)&amp;"")</f>
        <v/>
      </c>
      <c r="D376" s="24" t="str">
        <f aca="false">IF($S376="","",INDEX(Responses!$G$2:$G$1001,$S376)&amp;"")</f>
        <v/>
      </c>
      <c r="E376" s="24" t="str">
        <f aca="false">IF($S376="","",INDEX(Responses!$J$2:$J$1001,$S376))</f>
        <v/>
      </c>
      <c r="F376" s="24" t="str">
        <f aca="false">IF($S376="","",MID(IF(AND(INDEX(Responses!$M$2:$M$1001,$S376)&lt;&gt;"",INDEX(Responses!$M$2:$M$1001,$S376)&lt;=2),", Booking/Admission","")&amp;IF(AND(INDEX(Responses!$N$2:$N$1001,$S376)&lt;&gt;"",INDEX(Responses!$N$2:$N$1001,$S376)&lt;=2),", Waiting time","")&amp;IF(AND(INDEX(Responses!$O$2:$O$1001,$S376)&lt;&gt;"",INDEX(Responses!$O$2:$O$1001,$S376)&lt;=2),", Doctor communication","")&amp;IF(AND(INDEX(Responses!$P$2:$P$1001,$S376)&lt;&gt;"",INDEX(Responses!$P$2:$P$1001,$S376)&lt;=2),", Time to ask questions","")&amp;IF(AND(INDEX(Responses!$Q$2:$Q$1001,$S376)&lt;&gt;"",INDEX(Responses!$Q$2:$Q$1001,$S376)&lt;=2),", Front desk and billing staff","")&amp;IF(AND(INDEX(Responses!$R$2:$R$1001,$S376)&lt;&gt;"",INDEX(Responses!$R$2:$R$1001,$S376)&lt;=2),", Billing clarity","")&amp;IF(AND(INDEX(Responses!$S$2:$S$1001,$S376)&lt;&gt;"",INDEX(Responses!$S$2:$S$1001,$S376)&lt;=2),", Cleanliness","")&amp;IF(AND(INDEX(Responses!$T$2:$T$1001,$S376)&lt;&gt;"",INDEX(Responses!$T$2:$T$1001,$S376)&lt;=2),", Nursing responsiveness","")&amp;IF(AND(INDEX(Responses!$U$2:$U$1001,$S376)&lt;&gt;"",INDEX(Responses!$U$2:$U$1001,$S376)&lt;=2),", Nursing courtesy","")&amp;IF(AND(INDEX(Responses!$V$2:$V$1001,$S376)&lt;&gt;"",INDEX(Responses!$V$2:$V$1001,$S376)&lt;=2),", Food","")&amp;IF(AND(INDEX(Responses!$W$2:$W$1001,$S376)&lt;&gt;"",INDEX(Responses!$W$2:$W$1001,$S376)&lt;=2),", Insurance/TPA","")&amp;IF(AND(INDEX(Responses!$X$2:$X$1001,$S376)&lt;&gt;"",INDEX(Responses!$X$2:$X$1001,$S376)&lt;=2),", Discharge process","")&amp;IF(AND(INDEX(Responses!$Y$2:$Y$1001,$S376)&lt;&gt;"",INDEX(Responses!$Y$2:$Y$1001,$S376)&lt;=2),", Discharge instructions",""),3,500))</f>
        <v/>
      </c>
      <c r="G376" s="24" t="str">
        <f aca="false">IF($S376="","",INDEX(Responses!$L$2:$L$1001,$S376)&amp;"")</f>
        <v/>
      </c>
      <c r="H376" s="27"/>
      <c r="I376" s="33"/>
      <c r="J376" s="34" t="str">
        <f aca="false">IF(OR(I376="",B376=""),"",ROUND((I376-B376)*24,1))</f>
        <v/>
      </c>
      <c r="K376" s="27"/>
      <c r="L376" s="27"/>
      <c r="M376" s="27"/>
      <c r="N376" s="35"/>
      <c r="O376" s="36" t="str">
        <f aca="false">IF(OR(N376="",B376=""),"",N376-B376)</f>
        <v/>
      </c>
      <c r="P376" s="24" t="str">
        <f aca="false">IF(J376="","",IF(AND(C376="IPD",J376&lt;=24),"Yes",IF(AND(C376&lt;&gt;"IPD",J376&lt;=48),"Yes","No")))</f>
        <v/>
      </c>
      <c r="Q376" s="24" t="str">
        <f aca="false">IF(B376="","",TEXT(B376,"yyyy-mm"))</f>
        <v/>
      </c>
      <c r="R376" s="34" t="str">
        <f aca="false">IF(AND(Q376='Monthly Summary'!$C$4,J376&lt;&gt;""),J376,"")</f>
        <v/>
      </c>
      <c r="S376" s="24" t="str">
        <f aca="false">IF(A376="","",IFERROR(MATCH(A376,Responses!$A$2:$A$1001,0),""))</f>
        <v/>
      </c>
    </row>
    <row r="377" customFormat="false" ht="15" hidden="false" customHeight="false" outlineLevel="0" collapsed="false">
      <c r="A377" s="27"/>
      <c r="B377" s="32" t="str">
        <f aca="false">IF($S377="","",INDEX(Responses!$B$2:$B$1001,$S377))</f>
        <v/>
      </c>
      <c r="C377" s="24" t="str">
        <f aca="false">IF($S377="","",INDEX(Responses!$E$2:$E$1001,$S377)&amp;"")</f>
        <v/>
      </c>
      <c r="D377" s="24" t="str">
        <f aca="false">IF($S377="","",INDEX(Responses!$G$2:$G$1001,$S377)&amp;"")</f>
        <v/>
      </c>
      <c r="E377" s="24" t="str">
        <f aca="false">IF($S377="","",INDEX(Responses!$J$2:$J$1001,$S377))</f>
        <v/>
      </c>
      <c r="F377" s="24" t="str">
        <f aca="false">IF($S377="","",MID(IF(AND(INDEX(Responses!$M$2:$M$1001,$S377)&lt;&gt;"",INDEX(Responses!$M$2:$M$1001,$S377)&lt;=2),", Booking/Admission","")&amp;IF(AND(INDEX(Responses!$N$2:$N$1001,$S377)&lt;&gt;"",INDEX(Responses!$N$2:$N$1001,$S377)&lt;=2),", Waiting time","")&amp;IF(AND(INDEX(Responses!$O$2:$O$1001,$S377)&lt;&gt;"",INDEX(Responses!$O$2:$O$1001,$S377)&lt;=2),", Doctor communication","")&amp;IF(AND(INDEX(Responses!$P$2:$P$1001,$S377)&lt;&gt;"",INDEX(Responses!$P$2:$P$1001,$S377)&lt;=2),", Time to ask questions","")&amp;IF(AND(INDEX(Responses!$Q$2:$Q$1001,$S377)&lt;&gt;"",INDEX(Responses!$Q$2:$Q$1001,$S377)&lt;=2),", Front desk and billing staff","")&amp;IF(AND(INDEX(Responses!$R$2:$R$1001,$S377)&lt;&gt;"",INDEX(Responses!$R$2:$R$1001,$S377)&lt;=2),", Billing clarity","")&amp;IF(AND(INDEX(Responses!$S$2:$S$1001,$S377)&lt;&gt;"",INDEX(Responses!$S$2:$S$1001,$S377)&lt;=2),", Cleanliness","")&amp;IF(AND(INDEX(Responses!$T$2:$T$1001,$S377)&lt;&gt;"",INDEX(Responses!$T$2:$T$1001,$S377)&lt;=2),", Nursing responsiveness","")&amp;IF(AND(INDEX(Responses!$U$2:$U$1001,$S377)&lt;&gt;"",INDEX(Responses!$U$2:$U$1001,$S377)&lt;=2),", Nursing courtesy","")&amp;IF(AND(INDEX(Responses!$V$2:$V$1001,$S377)&lt;&gt;"",INDEX(Responses!$V$2:$V$1001,$S377)&lt;=2),", Food","")&amp;IF(AND(INDEX(Responses!$W$2:$W$1001,$S377)&lt;&gt;"",INDEX(Responses!$W$2:$W$1001,$S377)&lt;=2),", Insurance/TPA","")&amp;IF(AND(INDEX(Responses!$X$2:$X$1001,$S377)&lt;&gt;"",INDEX(Responses!$X$2:$X$1001,$S377)&lt;=2),", Discharge process","")&amp;IF(AND(INDEX(Responses!$Y$2:$Y$1001,$S377)&lt;&gt;"",INDEX(Responses!$Y$2:$Y$1001,$S377)&lt;=2),", Discharge instructions",""),3,500))</f>
        <v/>
      </c>
      <c r="G377" s="24" t="str">
        <f aca="false">IF($S377="","",INDEX(Responses!$L$2:$L$1001,$S377)&amp;"")</f>
        <v/>
      </c>
      <c r="H377" s="27"/>
      <c r="I377" s="33"/>
      <c r="J377" s="34" t="str">
        <f aca="false">IF(OR(I377="",B377=""),"",ROUND((I377-B377)*24,1))</f>
        <v/>
      </c>
      <c r="K377" s="27"/>
      <c r="L377" s="27"/>
      <c r="M377" s="27"/>
      <c r="N377" s="35"/>
      <c r="O377" s="36" t="str">
        <f aca="false">IF(OR(N377="",B377=""),"",N377-B377)</f>
        <v/>
      </c>
      <c r="P377" s="24" t="str">
        <f aca="false">IF(J377="","",IF(AND(C377="IPD",J377&lt;=24),"Yes",IF(AND(C377&lt;&gt;"IPD",J377&lt;=48),"Yes","No")))</f>
        <v/>
      </c>
      <c r="Q377" s="24" t="str">
        <f aca="false">IF(B377="","",TEXT(B377,"yyyy-mm"))</f>
        <v/>
      </c>
      <c r="R377" s="34" t="str">
        <f aca="false">IF(AND(Q377='Monthly Summary'!$C$4,J377&lt;&gt;""),J377,"")</f>
        <v/>
      </c>
      <c r="S377" s="24" t="str">
        <f aca="false">IF(A377="","",IFERROR(MATCH(A377,Responses!$A$2:$A$1001,0),""))</f>
        <v/>
      </c>
    </row>
    <row r="378" customFormat="false" ht="15" hidden="false" customHeight="false" outlineLevel="0" collapsed="false">
      <c r="A378" s="27"/>
      <c r="B378" s="32" t="str">
        <f aca="false">IF($S378="","",INDEX(Responses!$B$2:$B$1001,$S378))</f>
        <v/>
      </c>
      <c r="C378" s="24" t="str">
        <f aca="false">IF($S378="","",INDEX(Responses!$E$2:$E$1001,$S378)&amp;"")</f>
        <v/>
      </c>
      <c r="D378" s="24" t="str">
        <f aca="false">IF($S378="","",INDEX(Responses!$G$2:$G$1001,$S378)&amp;"")</f>
        <v/>
      </c>
      <c r="E378" s="24" t="str">
        <f aca="false">IF($S378="","",INDEX(Responses!$J$2:$J$1001,$S378))</f>
        <v/>
      </c>
      <c r="F378" s="24" t="str">
        <f aca="false">IF($S378="","",MID(IF(AND(INDEX(Responses!$M$2:$M$1001,$S378)&lt;&gt;"",INDEX(Responses!$M$2:$M$1001,$S378)&lt;=2),", Booking/Admission","")&amp;IF(AND(INDEX(Responses!$N$2:$N$1001,$S378)&lt;&gt;"",INDEX(Responses!$N$2:$N$1001,$S378)&lt;=2),", Waiting time","")&amp;IF(AND(INDEX(Responses!$O$2:$O$1001,$S378)&lt;&gt;"",INDEX(Responses!$O$2:$O$1001,$S378)&lt;=2),", Doctor communication","")&amp;IF(AND(INDEX(Responses!$P$2:$P$1001,$S378)&lt;&gt;"",INDEX(Responses!$P$2:$P$1001,$S378)&lt;=2),", Time to ask questions","")&amp;IF(AND(INDEX(Responses!$Q$2:$Q$1001,$S378)&lt;&gt;"",INDEX(Responses!$Q$2:$Q$1001,$S378)&lt;=2),", Front desk and billing staff","")&amp;IF(AND(INDEX(Responses!$R$2:$R$1001,$S378)&lt;&gt;"",INDEX(Responses!$R$2:$R$1001,$S378)&lt;=2),", Billing clarity","")&amp;IF(AND(INDEX(Responses!$S$2:$S$1001,$S378)&lt;&gt;"",INDEX(Responses!$S$2:$S$1001,$S378)&lt;=2),", Cleanliness","")&amp;IF(AND(INDEX(Responses!$T$2:$T$1001,$S378)&lt;&gt;"",INDEX(Responses!$T$2:$T$1001,$S378)&lt;=2),", Nursing responsiveness","")&amp;IF(AND(INDEX(Responses!$U$2:$U$1001,$S378)&lt;&gt;"",INDEX(Responses!$U$2:$U$1001,$S378)&lt;=2),", Nursing courtesy","")&amp;IF(AND(INDEX(Responses!$V$2:$V$1001,$S378)&lt;&gt;"",INDEX(Responses!$V$2:$V$1001,$S378)&lt;=2),", Food","")&amp;IF(AND(INDEX(Responses!$W$2:$W$1001,$S378)&lt;&gt;"",INDEX(Responses!$W$2:$W$1001,$S378)&lt;=2),", Insurance/TPA","")&amp;IF(AND(INDEX(Responses!$X$2:$X$1001,$S378)&lt;&gt;"",INDEX(Responses!$X$2:$X$1001,$S378)&lt;=2),", Discharge process","")&amp;IF(AND(INDEX(Responses!$Y$2:$Y$1001,$S378)&lt;&gt;"",INDEX(Responses!$Y$2:$Y$1001,$S378)&lt;=2),", Discharge instructions",""),3,500))</f>
        <v/>
      </c>
      <c r="G378" s="24" t="str">
        <f aca="false">IF($S378="","",INDEX(Responses!$L$2:$L$1001,$S378)&amp;"")</f>
        <v/>
      </c>
      <c r="H378" s="27"/>
      <c r="I378" s="33"/>
      <c r="J378" s="34" t="str">
        <f aca="false">IF(OR(I378="",B378=""),"",ROUND((I378-B378)*24,1))</f>
        <v/>
      </c>
      <c r="K378" s="27"/>
      <c r="L378" s="27"/>
      <c r="M378" s="27"/>
      <c r="N378" s="35"/>
      <c r="O378" s="36" t="str">
        <f aca="false">IF(OR(N378="",B378=""),"",N378-B378)</f>
        <v/>
      </c>
      <c r="P378" s="24" t="str">
        <f aca="false">IF(J378="","",IF(AND(C378="IPD",J378&lt;=24),"Yes",IF(AND(C378&lt;&gt;"IPD",J378&lt;=48),"Yes","No")))</f>
        <v/>
      </c>
      <c r="Q378" s="24" t="str">
        <f aca="false">IF(B378="","",TEXT(B378,"yyyy-mm"))</f>
        <v/>
      </c>
      <c r="R378" s="34" t="str">
        <f aca="false">IF(AND(Q378='Monthly Summary'!$C$4,J378&lt;&gt;""),J378,"")</f>
        <v/>
      </c>
      <c r="S378" s="24" t="str">
        <f aca="false">IF(A378="","",IFERROR(MATCH(A378,Responses!$A$2:$A$1001,0),""))</f>
        <v/>
      </c>
    </row>
    <row r="379" customFormat="false" ht="15" hidden="false" customHeight="false" outlineLevel="0" collapsed="false">
      <c r="A379" s="27"/>
      <c r="B379" s="32" t="str">
        <f aca="false">IF($S379="","",INDEX(Responses!$B$2:$B$1001,$S379))</f>
        <v/>
      </c>
      <c r="C379" s="24" t="str">
        <f aca="false">IF($S379="","",INDEX(Responses!$E$2:$E$1001,$S379)&amp;"")</f>
        <v/>
      </c>
      <c r="D379" s="24" t="str">
        <f aca="false">IF($S379="","",INDEX(Responses!$G$2:$G$1001,$S379)&amp;"")</f>
        <v/>
      </c>
      <c r="E379" s="24" t="str">
        <f aca="false">IF($S379="","",INDEX(Responses!$J$2:$J$1001,$S379))</f>
        <v/>
      </c>
      <c r="F379" s="24" t="str">
        <f aca="false">IF($S379="","",MID(IF(AND(INDEX(Responses!$M$2:$M$1001,$S379)&lt;&gt;"",INDEX(Responses!$M$2:$M$1001,$S379)&lt;=2),", Booking/Admission","")&amp;IF(AND(INDEX(Responses!$N$2:$N$1001,$S379)&lt;&gt;"",INDEX(Responses!$N$2:$N$1001,$S379)&lt;=2),", Waiting time","")&amp;IF(AND(INDEX(Responses!$O$2:$O$1001,$S379)&lt;&gt;"",INDEX(Responses!$O$2:$O$1001,$S379)&lt;=2),", Doctor communication","")&amp;IF(AND(INDEX(Responses!$P$2:$P$1001,$S379)&lt;&gt;"",INDEX(Responses!$P$2:$P$1001,$S379)&lt;=2),", Time to ask questions","")&amp;IF(AND(INDEX(Responses!$Q$2:$Q$1001,$S379)&lt;&gt;"",INDEX(Responses!$Q$2:$Q$1001,$S379)&lt;=2),", Front desk and billing staff","")&amp;IF(AND(INDEX(Responses!$R$2:$R$1001,$S379)&lt;&gt;"",INDEX(Responses!$R$2:$R$1001,$S379)&lt;=2),", Billing clarity","")&amp;IF(AND(INDEX(Responses!$S$2:$S$1001,$S379)&lt;&gt;"",INDEX(Responses!$S$2:$S$1001,$S379)&lt;=2),", Cleanliness","")&amp;IF(AND(INDEX(Responses!$T$2:$T$1001,$S379)&lt;&gt;"",INDEX(Responses!$T$2:$T$1001,$S379)&lt;=2),", Nursing responsiveness","")&amp;IF(AND(INDEX(Responses!$U$2:$U$1001,$S379)&lt;&gt;"",INDEX(Responses!$U$2:$U$1001,$S379)&lt;=2),", Nursing courtesy","")&amp;IF(AND(INDEX(Responses!$V$2:$V$1001,$S379)&lt;&gt;"",INDEX(Responses!$V$2:$V$1001,$S379)&lt;=2),", Food","")&amp;IF(AND(INDEX(Responses!$W$2:$W$1001,$S379)&lt;&gt;"",INDEX(Responses!$W$2:$W$1001,$S379)&lt;=2),", Insurance/TPA","")&amp;IF(AND(INDEX(Responses!$X$2:$X$1001,$S379)&lt;&gt;"",INDEX(Responses!$X$2:$X$1001,$S379)&lt;=2),", Discharge process","")&amp;IF(AND(INDEX(Responses!$Y$2:$Y$1001,$S379)&lt;&gt;"",INDEX(Responses!$Y$2:$Y$1001,$S379)&lt;=2),", Discharge instructions",""),3,500))</f>
        <v/>
      </c>
      <c r="G379" s="24" t="str">
        <f aca="false">IF($S379="","",INDEX(Responses!$L$2:$L$1001,$S379)&amp;"")</f>
        <v/>
      </c>
      <c r="H379" s="27"/>
      <c r="I379" s="33"/>
      <c r="J379" s="34" t="str">
        <f aca="false">IF(OR(I379="",B379=""),"",ROUND((I379-B379)*24,1))</f>
        <v/>
      </c>
      <c r="K379" s="27"/>
      <c r="L379" s="27"/>
      <c r="M379" s="27"/>
      <c r="N379" s="35"/>
      <c r="O379" s="36" t="str">
        <f aca="false">IF(OR(N379="",B379=""),"",N379-B379)</f>
        <v/>
      </c>
      <c r="P379" s="24" t="str">
        <f aca="false">IF(J379="","",IF(AND(C379="IPD",J379&lt;=24),"Yes",IF(AND(C379&lt;&gt;"IPD",J379&lt;=48),"Yes","No")))</f>
        <v/>
      </c>
      <c r="Q379" s="24" t="str">
        <f aca="false">IF(B379="","",TEXT(B379,"yyyy-mm"))</f>
        <v/>
      </c>
      <c r="R379" s="34" t="str">
        <f aca="false">IF(AND(Q379='Monthly Summary'!$C$4,J379&lt;&gt;""),J379,"")</f>
        <v/>
      </c>
      <c r="S379" s="24" t="str">
        <f aca="false">IF(A379="","",IFERROR(MATCH(A379,Responses!$A$2:$A$1001,0),""))</f>
        <v/>
      </c>
    </row>
    <row r="380" customFormat="false" ht="15" hidden="false" customHeight="false" outlineLevel="0" collapsed="false">
      <c r="A380" s="27"/>
      <c r="B380" s="32" t="str">
        <f aca="false">IF($S380="","",INDEX(Responses!$B$2:$B$1001,$S380))</f>
        <v/>
      </c>
      <c r="C380" s="24" t="str">
        <f aca="false">IF($S380="","",INDEX(Responses!$E$2:$E$1001,$S380)&amp;"")</f>
        <v/>
      </c>
      <c r="D380" s="24" t="str">
        <f aca="false">IF($S380="","",INDEX(Responses!$G$2:$G$1001,$S380)&amp;"")</f>
        <v/>
      </c>
      <c r="E380" s="24" t="str">
        <f aca="false">IF($S380="","",INDEX(Responses!$J$2:$J$1001,$S380))</f>
        <v/>
      </c>
      <c r="F380" s="24" t="str">
        <f aca="false">IF($S380="","",MID(IF(AND(INDEX(Responses!$M$2:$M$1001,$S380)&lt;&gt;"",INDEX(Responses!$M$2:$M$1001,$S380)&lt;=2),", Booking/Admission","")&amp;IF(AND(INDEX(Responses!$N$2:$N$1001,$S380)&lt;&gt;"",INDEX(Responses!$N$2:$N$1001,$S380)&lt;=2),", Waiting time","")&amp;IF(AND(INDEX(Responses!$O$2:$O$1001,$S380)&lt;&gt;"",INDEX(Responses!$O$2:$O$1001,$S380)&lt;=2),", Doctor communication","")&amp;IF(AND(INDEX(Responses!$P$2:$P$1001,$S380)&lt;&gt;"",INDEX(Responses!$P$2:$P$1001,$S380)&lt;=2),", Time to ask questions","")&amp;IF(AND(INDEX(Responses!$Q$2:$Q$1001,$S380)&lt;&gt;"",INDEX(Responses!$Q$2:$Q$1001,$S380)&lt;=2),", Front desk and billing staff","")&amp;IF(AND(INDEX(Responses!$R$2:$R$1001,$S380)&lt;&gt;"",INDEX(Responses!$R$2:$R$1001,$S380)&lt;=2),", Billing clarity","")&amp;IF(AND(INDEX(Responses!$S$2:$S$1001,$S380)&lt;&gt;"",INDEX(Responses!$S$2:$S$1001,$S380)&lt;=2),", Cleanliness","")&amp;IF(AND(INDEX(Responses!$T$2:$T$1001,$S380)&lt;&gt;"",INDEX(Responses!$T$2:$T$1001,$S380)&lt;=2),", Nursing responsiveness","")&amp;IF(AND(INDEX(Responses!$U$2:$U$1001,$S380)&lt;&gt;"",INDEX(Responses!$U$2:$U$1001,$S380)&lt;=2),", Nursing courtesy","")&amp;IF(AND(INDEX(Responses!$V$2:$V$1001,$S380)&lt;&gt;"",INDEX(Responses!$V$2:$V$1001,$S380)&lt;=2),", Food","")&amp;IF(AND(INDEX(Responses!$W$2:$W$1001,$S380)&lt;&gt;"",INDEX(Responses!$W$2:$W$1001,$S380)&lt;=2),", Insurance/TPA","")&amp;IF(AND(INDEX(Responses!$X$2:$X$1001,$S380)&lt;&gt;"",INDEX(Responses!$X$2:$X$1001,$S380)&lt;=2),", Discharge process","")&amp;IF(AND(INDEX(Responses!$Y$2:$Y$1001,$S380)&lt;&gt;"",INDEX(Responses!$Y$2:$Y$1001,$S380)&lt;=2),", Discharge instructions",""),3,500))</f>
        <v/>
      </c>
      <c r="G380" s="24" t="str">
        <f aca="false">IF($S380="","",INDEX(Responses!$L$2:$L$1001,$S380)&amp;"")</f>
        <v/>
      </c>
      <c r="H380" s="27"/>
      <c r="I380" s="33"/>
      <c r="J380" s="34" t="str">
        <f aca="false">IF(OR(I380="",B380=""),"",ROUND((I380-B380)*24,1))</f>
        <v/>
      </c>
      <c r="K380" s="27"/>
      <c r="L380" s="27"/>
      <c r="M380" s="27"/>
      <c r="N380" s="35"/>
      <c r="O380" s="36" t="str">
        <f aca="false">IF(OR(N380="",B380=""),"",N380-B380)</f>
        <v/>
      </c>
      <c r="P380" s="24" t="str">
        <f aca="false">IF(J380="","",IF(AND(C380="IPD",J380&lt;=24),"Yes",IF(AND(C380&lt;&gt;"IPD",J380&lt;=48),"Yes","No")))</f>
        <v/>
      </c>
      <c r="Q380" s="24" t="str">
        <f aca="false">IF(B380="","",TEXT(B380,"yyyy-mm"))</f>
        <v/>
      </c>
      <c r="R380" s="34" t="str">
        <f aca="false">IF(AND(Q380='Monthly Summary'!$C$4,J380&lt;&gt;""),J380,"")</f>
        <v/>
      </c>
      <c r="S380" s="24" t="str">
        <f aca="false">IF(A380="","",IFERROR(MATCH(A380,Responses!$A$2:$A$1001,0),""))</f>
        <v/>
      </c>
    </row>
    <row r="381" customFormat="false" ht="15" hidden="false" customHeight="false" outlineLevel="0" collapsed="false">
      <c r="A381" s="27"/>
      <c r="B381" s="32" t="str">
        <f aca="false">IF($S381="","",INDEX(Responses!$B$2:$B$1001,$S381))</f>
        <v/>
      </c>
      <c r="C381" s="24" t="str">
        <f aca="false">IF($S381="","",INDEX(Responses!$E$2:$E$1001,$S381)&amp;"")</f>
        <v/>
      </c>
      <c r="D381" s="24" t="str">
        <f aca="false">IF($S381="","",INDEX(Responses!$G$2:$G$1001,$S381)&amp;"")</f>
        <v/>
      </c>
      <c r="E381" s="24" t="str">
        <f aca="false">IF($S381="","",INDEX(Responses!$J$2:$J$1001,$S381))</f>
        <v/>
      </c>
      <c r="F381" s="24" t="str">
        <f aca="false">IF($S381="","",MID(IF(AND(INDEX(Responses!$M$2:$M$1001,$S381)&lt;&gt;"",INDEX(Responses!$M$2:$M$1001,$S381)&lt;=2),", Booking/Admission","")&amp;IF(AND(INDEX(Responses!$N$2:$N$1001,$S381)&lt;&gt;"",INDEX(Responses!$N$2:$N$1001,$S381)&lt;=2),", Waiting time","")&amp;IF(AND(INDEX(Responses!$O$2:$O$1001,$S381)&lt;&gt;"",INDEX(Responses!$O$2:$O$1001,$S381)&lt;=2),", Doctor communication","")&amp;IF(AND(INDEX(Responses!$P$2:$P$1001,$S381)&lt;&gt;"",INDEX(Responses!$P$2:$P$1001,$S381)&lt;=2),", Time to ask questions","")&amp;IF(AND(INDEX(Responses!$Q$2:$Q$1001,$S381)&lt;&gt;"",INDEX(Responses!$Q$2:$Q$1001,$S381)&lt;=2),", Front desk and billing staff","")&amp;IF(AND(INDEX(Responses!$R$2:$R$1001,$S381)&lt;&gt;"",INDEX(Responses!$R$2:$R$1001,$S381)&lt;=2),", Billing clarity","")&amp;IF(AND(INDEX(Responses!$S$2:$S$1001,$S381)&lt;&gt;"",INDEX(Responses!$S$2:$S$1001,$S381)&lt;=2),", Cleanliness","")&amp;IF(AND(INDEX(Responses!$T$2:$T$1001,$S381)&lt;&gt;"",INDEX(Responses!$T$2:$T$1001,$S381)&lt;=2),", Nursing responsiveness","")&amp;IF(AND(INDEX(Responses!$U$2:$U$1001,$S381)&lt;&gt;"",INDEX(Responses!$U$2:$U$1001,$S381)&lt;=2),", Nursing courtesy","")&amp;IF(AND(INDEX(Responses!$V$2:$V$1001,$S381)&lt;&gt;"",INDEX(Responses!$V$2:$V$1001,$S381)&lt;=2),", Food","")&amp;IF(AND(INDEX(Responses!$W$2:$W$1001,$S381)&lt;&gt;"",INDEX(Responses!$W$2:$W$1001,$S381)&lt;=2),", Insurance/TPA","")&amp;IF(AND(INDEX(Responses!$X$2:$X$1001,$S381)&lt;&gt;"",INDEX(Responses!$X$2:$X$1001,$S381)&lt;=2),", Discharge process","")&amp;IF(AND(INDEX(Responses!$Y$2:$Y$1001,$S381)&lt;&gt;"",INDEX(Responses!$Y$2:$Y$1001,$S381)&lt;=2),", Discharge instructions",""),3,500))</f>
        <v/>
      </c>
      <c r="G381" s="24" t="str">
        <f aca="false">IF($S381="","",INDEX(Responses!$L$2:$L$1001,$S381)&amp;"")</f>
        <v/>
      </c>
      <c r="H381" s="27"/>
      <c r="I381" s="33"/>
      <c r="J381" s="34" t="str">
        <f aca="false">IF(OR(I381="",B381=""),"",ROUND((I381-B381)*24,1))</f>
        <v/>
      </c>
      <c r="K381" s="27"/>
      <c r="L381" s="27"/>
      <c r="M381" s="27"/>
      <c r="N381" s="35"/>
      <c r="O381" s="36" t="str">
        <f aca="false">IF(OR(N381="",B381=""),"",N381-B381)</f>
        <v/>
      </c>
      <c r="P381" s="24" t="str">
        <f aca="false">IF(J381="","",IF(AND(C381="IPD",J381&lt;=24),"Yes",IF(AND(C381&lt;&gt;"IPD",J381&lt;=48),"Yes","No")))</f>
        <v/>
      </c>
      <c r="Q381" s="24" t="str">
        <f aca="false">IF(B381="","",TEXT(B381,"yyyy-mm"))</f>
        <v/>
      </c>
      <c r="R381" s="34" t="str">
        <f aca="false">IF(AND(Q381='Monthly Summary'!$C$4,J381&lt;&gt;""),J381,"")</f>
        <v/>
      </c>
      <c r="S381" s="24" t="str">
        <f aca="false">IF(A381="","",IFERROR(MATCH(A381,Responses!$A$2:$A$1001,0),""))</f>
        <v/>
      </c>
    </row>
    <row r="382" customFormat="false" ht="15" hidden="false" customHeight="false" outlineLevel="0" collapsed="false">
      <c r="A382" s="27"/>
      <c r="B382" s="32" t="str">
        <f aca="false">IF($S382="","",INDEX(Responses!$B$2:$B$1001,$S382))</f>
        <v/>
      </c>
      <c r="C382" s="24" t="str">
        <f aca="false">IF($S382="","",INDEX(Responses!$E$2:$E$1001,$S382)&amp;"")</f>
        <v/>
      </c>
      <c r="D382" s="24" t="str">
        <f aca="false">IF($S382="","",INDEX(Responses!$G$2:$G$1001,$S382)&amp;"")</f>
        <v/>
      </c>
      <c r="E382" s="24" t="str">
        <f aca="false">IF($S382="","",INDEX(Responses!$J$2:$J$1001,$S382))</f>
        <v/>
      </c>
      <c r="F382" s="24" t="str">
        <f aca="false">IF($S382="","",MID(IF(AND(INDEX(Responses!$M$2:$M$1001,$S382)&lt;&gt;"",INDEX(Responses!$M$2:$M$1001,$S382)&lt;=2),", Booking/Admission","")&amp;IF(AND(INDEX(Responses!$N$2:$N$1001,$S382)&lt;&gt;"",INDEX(Responses!$N$2:$N$1001,$S382)&lt;=2),", Waiting time","")&amp;IF(AND(INDEX(Responses!$O$2:$O$1001,$S382)&lt;&gt;"",INDEX(Responses!$O$2:$O$1001,$S382)&lt;=2),", Doctor communication","")&amp;IF(AND(INDEX(Responses!$P$2:$P$1001,$S382)&lt;&gt;"",INDEX(Responses!$P$2:$P$1001,$S382)&lt;=2),", Time to ask questions","")&amp;IF(AND(INDEX(Responses!$Q$2:$Q$1001,$S382)&lt;&gt;"",INDEX(Responses!$Q$2:$Q$1001,$S382)&lt;=2),", Front desk and billing staff","")&amp;IF(AND(INDEX(Responses!$R$2:$R$1001,$S382)&lt;&gt;"",INDEX(Responses!$R$2:$R$1001,$S382)&lt;=2),", Billing clarity","")&amp;IF(AND(INDEX(Responses!$S$2:$S$1001,$S382)&lt;&gt;"",INDEX(Responses!$S$2:$S$1001,$S382)&lt;=2),", Cleanliness","")&amp;IF(AND(INDEX(Responses!$T$2:$T$1001,$S382)&lt;&gt;"",INDEX(Responses!$T$2:$T$1001,$S382)&lt;=2),", Nursing responsiveness","")&amp;IF(AND(INDEX(Responses!$U$2:$U$1001,$S382)&lt;&gt;"",INDEX(Responses!$U$2:$U$1001,$S382)&lt;=2),", Nursing courtesy","")&amp;IF(AND(INDEX(Responses!$V$2:$V$1001,$S382)&lt;&gt;"",INDEX(Responses!$V$2:$V$1001,$S382)&lt;=2),", Food","")&amp;IF(AND(INDEX(Responses!$W$2:$W$1001,$S382)&lt;&gt;"",INDEX(Responses!$W$2:$W$1001,$S382)&lt;=2),", Insurance/TPA","")&amp;IF(AND(INDEX(Responses!$X$2:$X$1001,$S382)&lt;&gt;"",INDEX(Responses!$X$2:$X$1001,$S382)&lt;=2),", Discharge process","")&amp;IF(AND(INDEX(Responses!$Y$2:$Y$1001,$S382)&lt;&gt;"",INDEX(Responses!$Y$2:$Y$1001,$S382)&lt;=2),", Discharge instructions",""),3,500))</f>
        <v/>
      </c>
      <c r="G382" s="24" t="str">
        <f aca="false">IF($S382="","",INDEX(Responses!$L$2:$L$1001,$S382)&amp;"")</f>
        <v/>
      </c>
      <c r="H382" s="27"/>
      <c r="I382" s="33"/>
      <c r="J382" s="34" t="str">
        <f aca="false">IF(OR(I382="",B382=""),"",ROUND((I382-B382)*24,1))</f>
        <v/>
      </c>
      <c r="K382" s="27"/>
      <c r="L382" s="27"/>
      <c r="M382" s="27"/>
      <c r="N382" s="35"/>
      <c r="O382" s="36" t="str">
        <f aca="false">IF(OR(N382="",B382=""),"",N382-B382)</f>
        <v/>
      </c>
      <c r="P382" s="24" t="str">
        <f aca="false">IF(J382="","",IF(AND(C382="IPD",J382&lt;=24),"Yes",IF(AND(C382&lt;&gt;"IPD",J382&lt;=48),"Yes","No")))</f>
        <v/>
      </c>
      <c r="Q382" s="24" t="str">
        <f aca="false">IF(B382="","",TEXT(B382,"yyyy-mm"))</f>
        <v/>
      </c>
      <c r="R382" s="34" t="str">
        <f aca="false">IF(AND(Q382='Monthly Summary'!$C$4,J382&lt;&gt;""),J382,"")</f>
        <v/>
      </c>
      <c r="S382" s="24" t="str">
        <f aca="false">IF(A382="","",IFERROR(MATCH(A382,Responses!$A$2:$A$1001,0),""))</f>
        <v/>
      </c>
    </row>
    <row r="383" customFormat="false" ht="15" hidden="false" customHeight="false" outlineLevel="0" collapsed="false">
      <c r="A383" s="27"/>
      <c r="B383" s="32" t="str">
        <f aca="false">IF($S383="","",INDEX(Responses!$B$2:$B$1001,$S383))</f>
        <v/>
      </c>
      <c r="C383" s="24" t="str">
        <f aca="false">IF($S383="","",INDEX(Responses!$E$2:$E$1001,$S383)&amp;"")</f>
        <v/>
      </c>
      <c r="D383" s="24" t="str">
        <f aca="false">IF($S383="","",INDEX(Responses!$G$2:$G$1001,$S383)&amp;"")</f>
        <v/>
      </c>
      <c r="E383" s="24" t="str">
        <f aca="false">IF($S383="","",INDEX(Responses!$J$2:$J$1001,$S383))</f>
        <v/>
      </c>
      <c r="F383" s="24" t="str">
        <f aca="false">IF($S383="","",MID(IF(AND(INDEX(Responses!$M$2:$M$1001,$S383)&lt;&gt;"",INDEX(Responses!$M$2:$M$1001,$S383)&lt;=2),", Booking/Admission","")&amp;IF(AND(INDEX(Responses!$N$2:$N$1001,$S383)&lt;&gt;"",INDEX(Responses!$N$2:$N$1001,$S383)&lt;=2),", Waiting time","")&amp;IF(AND(INDEX(Responses!$O$2:$O$1001,$S383)&lt;&gt;"",INDEX(Responses!$O$2:$O$1001,$S383)&lt;=2),", Doctor communication","")&amp;IF(AND(INDEX(Responses!$P$2:$P$1001,$S383)&lt;&gt;"",INDEX(Responses!$P$2:$P$1001,$S383)&lt;=2),", Time to ask questions","")&amp;IF(AND(INDEX(Responses!$Q$2:$Q$1001,$S383)&lt;&gt;"",INDEX(Responses!$Q$2:$Q$1001,$S383)&lt;=2),", Front desk and billing staff","")&amp;IF(AND(INDEX(Responses!$R$2:$R$1001,$S383)&lt;&gt;"",INDEX(Responses!$R$2:$R$1001,$S383)&lt;=2),", Billing clarity","")&amp;IF(AND(INDEX(Responses!$S$2:$S$1001,$S383)&lt;&gt;"",INDEX(Responses!$S$2:$S$1001,$S383)&lt;=2),", Cleanliness","")&amp;IF(AND(INDEX(Responses!$T$2:$T$1001,$S383)&lt;&gt;"",INDEX(Responses!$T$2:$T$1001,$S383)&lt;=2),", Nursing responsiveness","")&amp;IF(AND(INDEX(Responses!$U$2:$U$1001,$S383)&lt;&gt;"",INDEX(Responses!$U$2:$U$1001,$S383)&lt;=2),", Nursing courtesy","")&amp;IF(AND(INDEX(Responses!$V$2:$V$1001,$S383)&lt;&gt;"",INDEX(Responses!$V$2:$V$1001,$S383)&lt;=2),", Food","")&amp;IF(AND(INDEX(Responses!$W$2:$W$1001,$S383)&lt;&gt;"",INDEX(Responses!$W$2:$W$1001,$S383)&lt;=2),", Insurance/TPA","")&amp;IF(AND(INDEX(Responses!$X$2:$X$1001,$S383)&lt;&gt;"",INDEX(Responses!$X$2:$X$1001,$S383)&lt;=2),", Discharge process","")&amp;IF(AND(INDEX(Responses!$Y$2:$Y$1001,$S383)&lt;&gt;"",INDEX(Responses!$Y$2:$Y$1001,$S383)&lt;=2),", Discharge instructions",""),3,500))</f>
        <v/>
      </c>
      <c r="G383" s="24" t="str">
        <f aca="false">IF($S383="","",INDEX(Responses!$L$2:$L$1001,$S383)&amp;"")</f>
        <v/>
      </c>
      <c r="H383" s="27"/>
      <c r="I383" s="33"/>
      <c r="J383" s="34" t="str">
        <f aca="false">IF(OR(I383="",B383=""),"",ROUND((I383-B383)*24,1))</f>
        <v/>
      </c>
      <c r="K383" s="27"/>
      <c r="L383" s="27"/>
      <c r="M383" s="27"/>
      <c r="N383" s="35"/>
      <c r="O383" s="36" t="str">
        <f aca="false">IF(OR(N383="",B383=""),"",N383-B383)</f>
        <v/>
      </c>
      <c r="P383" s="24" t="str">
        <f aca="false">IF(J383="","",IF(AND(C383="IPD",J383&lt;=24),"Yes",IF(AND(C383&lt;&gt;"IPD",J383&lt;=48),"Yes","No")))</f>
        <v/>
      </c>
      <c r="Q383" s="24" t="str">
        <f aca="false">IF(B383="","",TEXT(B383,"yyyy-mm"))</f>
        <v/>
      </c>
      <c r="R383" s="34" t="str">
        <f aca="false">IF(AND(Q383='Monthly Summary'!$C$4,J383&lt;&gt;""),J383,"")</f>
        <v/>
      </c>
      <c r="S383" s="24" t="str">
        <f aca="false">IF(A383="","",IFERROR(MATCH(A383,Responses!$A$2:$A$1001,0),""))</f>
        <v/>
      </c>
    </row>
    <row r="384" customFormat="false" ht="15" hidden="false" customHeight="false" outlineLevel="0" collapsed="false">
      <c r="A384" s="27"/>
      <c r="B384" s="32" t="str">
        <f aca="false">IF($S384="","",INDEX(Responses!$B$2:$B$1001,$S384))</f>
        <v/>
      </c>
      <c r="C384" s="24" t="str">
        <f aca="false">IF($S384="","",INDEX(Responses!$E$2:$E$1001,$S384)&amp;"")</f>
        <v/>
      </c>
      <c r="D384" s="24" t="str">
        <f aca="false">IF($S384="","",INDEX(Responses!$G$2:$G$1001,$S384)&amp;"")</f>
        <v/>
      </c>
      <c r="E384" s="24" t="str">
        <f aca="false">IF($S384="","",INDEX(Responses!$J$2:$J$1001,$S384))</f>
        <v/>
      </c>
      <c r="F384" s="24" t="str">
        <f aca="false">IF($S384="","",MID(IF(AND(INDEX(Responses!$M$2:$M$1001,$S384)&lt;&gt;"",INDEX(Responses!$M$2:$M$1001,$S384)&lt;=2),", Booking/Admission","")&amp;IF(AND(INDEX(Responses!$N$2:$N$1001,$S384)&lt;&gt;"",INDEX(Responses!$N$2:$N$1001,$S384)&lt;=2),", Waiting time","")&amp;IF(AND(INDEX(Responses!$O$2:$O$1001,$S384)&lt;&gt;"",INDEX(Responses!$O$2:$O$1001,$S384)&lt;=2),", Doctor communication","")&amp;IF(AND(INDEX(Responses!$P$2:$P$1001,$S384)&lt;&gt;"",INDEX(Responses!$P$2:$P$1001,$S384)&lt;=2),", Time to ask questions","")&amp;IF(AND(INDEX(Responses!$Q$2:$Q$1001,$S384)&lt;&gt;"",INDEX(Responses!$Q$2:$Q$1001,$S384)&lt;=2),", Front desk and billing staff","")&amp;IF(AND(INDEX(Responses!$R$2:$R$1001,$S384)&lt;&gt;"",INDEX(Responses!$R$2:$R$1001,$S384)&lt;=2),", Billing clarity","")&amp;IF(AND(INDEX(Responses!$S$2:$S$1001,$S384)&lt;&gt;"",INDEX(Responses!$S$2:$S$1001,$S384)&lt;=2),", Cleanliness","")&amp;IF(AND(INDEX(Responses!$T$2:$T$1001,$S384)&lt;&gt;"",INDEX(Responses!$T$2:$T$1001,$S384)&lt;=2),", Nursing responsiveness","")&amp;IF(AND(INDEX(Responses!$U$2:$U$1001,$S384)&lt;&gt;"",INDEX(Responses!$U$2:$U$1001,$S384)&lt;=2),", Nursing courtesy","")&amp;IF(AND(INDEX(Responses!$V$2:$V$1001,$S384)&lt;&gt;"",INDEX(Responses!$V$2:$V$1001,$S384)&lt;=2),", Food","")&amp;IF(AND(INDEX(Responses!$W$2:$W$1001,$S384)&lt;&gt;"",INDEX(Responses!$W$2:$W$1001,$S384)&lt;=2),", Insurance/TPA","")&amp;IF(AND(INDEX(Responses!$X$2:$X$1001,$S384)&lt;&gt;"",INDEX(Responses!$X$2:$X$1001,$S384)&lt;=2),", Discharge process","")&amp;IF(AND(INDEX(Responses!$Y$2:$Y$1001,$S384)&lt;&gt;"",INDEX(Responses!$Y$2:$Y$1001,$S384)&lt;=2),", Discharge instructions",""),3,500))</f>
        <v/>
      </c>
      <c r="G384" s="24" t="str">
        <f aca="false">IF($S384="","",INDEX(Responses!$L$2:$L$1001,$S384)&amp;"")</f>
        <v/>
      </c>
      <c r="H384" s="27"/>
      <c r="I384" s="33"/>
      <c r="J384" s="34" t="str">
        <f aca="false">IF(OR(I384="",B384=""),"",ROUND((I384-B384)*24,1))</f>
        <v/>
      </c>
      <c r="K384" s="27"/>
      <c r="L384" s="27"/>
      <c r="M384" s="27"/>
      <c r="N384" s="35"/>
      <c r="O384" s="36" t="str">
        <f aca="false">IF(OR(N384="",B384=""),"",N384-B384)</f>
        <v/>
      </c>
      <c r="P384" s="24" t="str">
        <f aca="false">IF(J384="","",IF(AND(C384="IPD",J384&lt;=24),"Yes",IF(AND(C384&lt;&gt;"IPD",J384&lt;=48),"Yes","No")))</f>
        <v/>
      </c>
      <c r="Q384" s="24" t="str">
        <f aca="false">IF(B384="","",TEXT(B384,"yyyy-mm"))</f>
        <v/>
      </c>
      <c r="R384" s="34" t="str">
        <f aca="false">IF(AND(Q384='Monthly Summary'!$C$4,J384&lt;&gt;""),J384,"")</f>
        <v/>
      </c>
      <c r="S384" s="24" t="str">
        <f aca="false">IF(A384="","",IFERROR(MATCH(A384,Responses!$A$2:$A$1001,0),""))</f>
        <v/>
      </c>
    </row>
    <row r="385" customFormat="false" ht="15" hidden="false" customHeight="false" outlineLevel="0" collapsed="false">
      <c r="A385" s="27"/>
      <c r="B385" s="32" t="str">
        <f aca="false">IF($S385="","",INDEX(Responses!$B$2:$B$1001,$S385))</f>
        <v/>
      </c>
      <c r="C385" s="24" t="str">
        <f aca="false">IF($S385="","",INDEX(Responses!$E$2:$E$1001,$S385)&amp;"")</f>
        <v/>
      </c>
      <c r="D385" s="24" t="str">
        <f aca="false">IF($S385="","",INDEX(Responses!$G$2:$G$1001,$S385)&amp;"")</f>
        <v/>
      </c>
      <c r="E385" s="24" t="str">
        <f aca="false">IF($S385="","",INDEX(Responses!$J$2:$J$1001,$S385))</f>
        <v/>
      </c>
      <c r="F385" s="24" t="str">
        <f aca="false">IF($S385="","",MID(IF(AND(INDEX(Responses!$M$2:$M$1001,$S385)&lt;&gt;"",INDEX(Responses!$M$2:$M$1001,$S385)&lt;=2),", Booking/Admission","")&amp;IF(AND(INDEX(Responses!$N$2:$N$1001,$S385)&lt;&gt;"",INDEX(Responses!$N$2:$N$1001,$S385)&lt;=2),", Waiting time","")&amp;IF(AND(INDEX(Responses!$O$2:$O$1001,$S385)&lt;&gt;"",INDEX(Responses!$O$2:$O$1001,$S385)&lt;=2),", Doctor communication","")&amp;IF(AND(INDEX(Responses!$P$2:$P$1001,$S385)&lt;&gt;"",INDEX(Responses!$P$2:$P$1001,$S385)&lt;=2),", Time to ask questions","")&amp;IF(AND(INDEX(Responses!$Q$2:$Q$1001,$S385)&lt;&gt;"",INDEX(Responses!$Q$2:$Q$1001,$S385)&lt;=2),", Front desk and billing staff","")&amp;IF(AND(INDEX(Responses!$R$2:$R$1001,$S385)&lt;&gt;"",INDEX(Responses!$R$2:$R$1001,$S385)&lt;=2),", Billing clarity","")&amp;IF(AND(INDEX(Responses!$S$2:$S$1001,$S385)&lt;&gt;"",INDEX(Responses!$S$2:$S$1001,$S385)&lt;=2),", Cleanliness","")&amp;IF(AND(INDEX(Responses!$T$2:$T$1001,$S385)&lt;&gt;"",INDEX(Responses!$T$2:$T$1001,$S385)&lt;=2),", Nursing responsiveness","")&amp;IF(AND(INDEX(Responses!$U$2:$U$1001,$S385)&lt;&gt;"",INDEX(Responses!$U$2:$U$1001,$S385)&lt;=2),", Nursing courtesy","")&amp;IF(AND(INDEX(Responses!$V$2:$V$1001,$S385)&lt;&gt;"",INDEX(Responses!$V$2:$V$1001,$S385)&lt;=2),", Food","")&amp;IF(AND(INDEX(Responses!$W$2:$W$1001,$S385)&lt;&gt;"",INDEX(Responses!$W$2:$W$1001,$S385)&lt;=2),", Insurance/TPA","")&amp;IF(AND(INDEX(Responses!$X$2:$X$1001,$S385)&lt;&gt;"",INDEX(Responses!$X$2:$X$1001,$S385)&lt;=2),", Discharge process","")&amp;IF(AND(INDEX(Responses!$Y$2:$Y$1001,$S385)&lt;&gt;"",INDEX(Responses!$Y$2:$Y$1001,$S385)&lt;=2),", Discharge instructions",""),3,500))</f>
        <v/>
      </c>
      <c r="G385" s="24" t="str">
        <f aca="false">IF($S385="","",INDEX(Responses!$L$2:$L$1001,$S385)&amp;"")</f>
        <v/>
      </c>
      <c r="H385" s="27"/>
      <c r="I385" s="33"/>
      <c r="J385" s="34" t="str">
        <f aca="false">IF(OR(I385="",B385=""),"",ROUND((I385-B385)*24,1))</f>
        <v/>
      </c>
      <c r="K385" s="27"/>
      <c r="L385" s="27"/>
      <c r="M385" s="27"/>
      <c r="N385" s="35"/>
      <c r="O385" s="36" t="str">
        <f aca="false">IF(OR(N385="",B385=""),"",N385-B385)</f>
        <v/>
      </c>
      <c r="P385" s="24" t="str">
        <f aca="false">IF(J385="","",IF(AND(C385="IPD",J385&lt;=24),"Yes",IF(AND(C385&lt;&gt;"IPD",J385&lt;=48),"Yes","No")))</f>
        <v/>
      </c>
      <c r="Q385" s="24" t="str">
        <f aca="false">IF(B385="","",TEXT(B385,"yyyy-mm"))</f>
        <v/>
      </c>
      <c r="R385" s="34" t="str">
        <f aca="false">IF(AND(Q385='Monthly Summary'!$C$4,J385&lt;&gt;""),J385,"")</f>
        <v/>
      </c>
      <c r="S385" s="24" t="str">
        <f aca="false">IF(A385="","",IFERROR(MATCH(A385,Responses!$A$2:$A$1001,0),""))</f>
        <v/>
      </c>
    </row>
    <row r="386" customFormat="false" ht="15" hidden="false" customHeight="false" outlineLevel="0" collapsed="false">
      <c r="A386" s="27"/>
      <c r="B386" s="32" t="str">
        <f aca="false">IF($S386="","",INDEX(Responses!$B$2:$B$1001,$S386))</f>
        <v/>
      </c>
      <c r="C386" s="24" t="str">
        <f aca="false">IF($S386="","",INDEX(Responses!$E$2:$E$1001,$S386)&amp;"")</f>
        <v/>
      </c>
      <c r="D386" s="24" t="str">
        <f aca="false">IF($S386="","",INDEX(Responses!$G$2:$G$1001,$S386)&amp;"")</f>
        <v/>
      </c>
      <c r="E386" s="24" t="str">
        <f aca="false">IF($S386="","",INDEX(Responses!$J$2:$J$1001,$S386))</f>
        <v/>
      </c>
      <c r="F386" s="24" t="str">
        <f aca="false">IF($S386="","",MID(IF(AND(INDEX(Responses!$M$2:$M$1001,$S386)&lt;&gt;"",INDEX(Responses!$M$2:$M$1001,$S386)&lt;=2),", Booking/Admission","")&amp;IF(AND(INDEX(Responses!$N$2:$N$1001,$S386)&lt;&gt;"",INDEX(Responses!$N$2:$N$1001,$S386)&lt;=2),", Waiting time","")&amp;IF(AND(INDEX(Responses!$O$2:$O$1001,$S386)&lt;&gt;"",INDEX(Responses!$O$2:$O$1001,$S386)&lt;=2),", Doctor communication","")&amp;IF(AND(INDEX(Responses!$P$2:$P$1001,$S386)&lt;&gt;"",INDEX(Responses!$P$2:$P$1001,$S386)&lt;=2),", Time to ask questions","")&amp;IF(AND(INDEX(Responses!$Q$2:$Q$1001,$S386)&lt;&gt;"",INDEX(Responses!$Q$2:$Q$1001,$S386)&lt;=2),", Front desk and billing staff","")&amp;IF(AND(INDEX(Responses!$R$2:$R$1001,$S386)&lt;&gt;"",INDEX(Responses!$R$2:$R$1001,$S386)&lt;=2),", Billing clarity","")&amp;IF(AND(INDEX(Responses!$S$2:$S$1001,$S386)&lt;&gt;"",INDEX(Responses!$S$2:$S$1001,$S386)&lt;=2),", Cleanliness","")&amp;IF(AND(INDEX(Responses!$T$2:$T$1001,$S386)&lt;&gt;"",INDEX(Responses!$T$2:$T$1001,$S386)&lt;=2),", Nursing responsiveness","")&amp;IF(AND(INDEX(Responses!$U$2:$U$1001,$S386)&lt;&gt;"",INDEX(Responses!$U$2:$U$1001,$S386)&lt;=2),", Nursing courtesy","")&amp;IF(AND(INDEX(Responses!$V$2:$V$1001,$S386)&lt;&gt;"",INDEX(Responses!$V$2:$V$1001,$S386)&lt;=2),", Food","")&amp;IF(AND(INDEX(Responses!$W$2:$W$1001,$S386)&lt;&gt;"",INDEX(Responses!$W$2:$W$1001,$S386)&lt;=2),", Insurance/TPA","")&amp;IF(AND(INDEX(Responses!$X$2:$X$1001,$S386)&lt;&gt;"",INDEX(Responses!$X$2:$X$1001,$S386)&lt;=2),", Discharge process","")&amp;IF(AND(INDEX(Responses!$Y$2:$Y$1001,$S386)&lt;&gt;"",INDEX(Responses!$Y$2:$Y$1001,$S386)&lt;=2),", Discharge instructions",""),3,500))</f>
        <v/>
      </c>
      <c r="G386" s="24" t="str">
        <f aca="false">IF($S386="","",INDEX(Responses!$L$2:$L$1001,$S386)&amp;"")</f>
        <v/>
      </c>
      <c r="H386" s="27"/>
      <c r="I386" s="33"/>
      <c r="J386" s="34" t="str">
        <f aca="false">IF(OR(I386="",B386=""),"",ROUND((I386-B386)*24,1))</f>
        <v/>
      </c>
      <c r="K386" s="27"/>
      <c r="L386" s="27"/>
      <c r="M386" s="27"/>
      <c r="N386" s="35"/>
      <c r="O386" s="36" t="str">
        <f aca="false">IF(OR(N386="",B386=""),"",N386-B386)</f>
        <v/>
      </c>
      <c r="P386" s="24" t="str">
        <f aca="false">IF(J386="","",IF(AND(C386="IPD",J386&lt;=24),"Yes",IF(AND(C386&lt;&gt;"IPD",J386&lt;=48),"Yes","No")))</f>
        <v/>
      </c>
      <c r="Q386" s="24" t="str">
        <f aca="false">IF(B386="","",TEXT(B386,"yyyy-mm"))</f>
        <v/>
      </c>
      <c r="R386" s="34" t="str">
        <f aca="false">IF(AND(Q386='Monthly Summary'!$C$4,J386&lt;&gt;""),J386,"")</f>
        <v/>
      </c>
      <c r="S386" s="24" t="str">
        <f aca="false">IF(A386="","",IFERROR(MATCH(A386,Responses!$A$2:$A$1001,0),""))</f>
        <v/>
      </c>
    </row>
    <row r="387" customFormat="false" ht="15" hidden="false" customHeight="false" outlineLevel="0" collapsed="false">
      <c r="A387" s="27"/>
      <c r="B387" s="32" t="str">
        <f aca="false">IF($S387="","",INDEX(Responses!$B$2:$B$1001,$S387))</f>
        <v/>
      </c>
      <c r="C387" s="24" t="str">
        <f aca="false">IF($S387="","",INDEX(Responses!$E$2:$E$1001,$S387)&amp;"")</f>
        <v/>
      </c>
      <c r="D387" s="24" t="str">
        <f aca="false">IF($S387="","",INDEX(Responses!$G$2:$G$1001,$S387)&amp;"")</f>
        <v/>
      </c>
      <c r="E387" s="24" t="str">
        <f aca="false">IF($S387="","",INDEX(Responses!$J$2:$J$1001,$S387))</f>
        <v/>
      </c>
      <c r="F387" s="24" t="str">
        <f aca="false">IF($S387="","",MID(IF(AND(INDEX(Responses!$M$2:$M$1001,$S387)&lt;&gt;"",INDEX(Responses!$M$2:$M$1001,$S387)&lt;=2),", Booking/Admission","")&amp;IF(AND(INDEX(Responses!$N$2:$N$1001,$S387)&lt;&gt;"",INDEX(Responses!$N$2:$N$1001,$S387)&lt;=2),", Waiting time","")&amp;IF(AND(INDEX(Responses!$O$2:$O$1001,$S387)&lt;&gt;"",INDEX(Responses!$O$2:$O$1001,$S387)&lt;=2),", Doctor communication","")&amp;IF(AND(INDEX(Responses!$P$2:$P$1001,$S387)&lt;&gt;"",INDEX(Responses!$P$2:$P$1001,$S387)&lt;=2),", Time to ask questions","")&amp;IF(AND(INDEX(Responses!$Q$2:$Q$1001,$S387)&lt;&gt;"",INDEX(Responses!$Q$2:$Q$1001,$S387)&lt;=2),", Front desk and billing staff","")&amp;IF(AND(INDEX(Responses!$R$2:$R$1001,$S387)&lt;&gt;"",INDEX(Responses!$R$2:$R$1001,$S387)&lt;=2),", Billing clarity","")&amp;IF(AND(INDEX(Responses!$S$2:$S$1001,$S387)&lt;&gt;"",INDEX(Responses!$S$2:$S$1001,$S387)&lt;=2),", Cleanliness","")&amp;IF(AND(INDEX(Responses!$T$2:$T$1001,$S387)&lt;&gt;"",INDEX(Responses!$T$2:$T$1001,$S387)&lt;=2),", Nursing responsiveness","")&amp;IF(AND(INDEX(Responses!$U$2:$U$1001,$S387)&lt;&gt;"",INDEX(Responses!$U$2:$U$1001,$S387)&lt;=2),", Nursing courtesy","")&amp;IF(AND(INDEX(Responses!$V$2:$V$1001,$S387)&lt;&gt;"",INDEX(Responses!$V$2:$V$1001,$S387)&lt;=2),", Food","")&amp;IF(AND(INDEX(Responses!$W$2:$W$1001,$S387)&lt;&gt;"",INDEX(Responses!$W$2:$W$1001,$S387)&lt;=2),", Insurance/TPA","")&amp;IF(AND(INDEX(Responses!$X$2:$X$1001,$S387)&lt;&gt;"",INDEX(Responses!$X$2:$X$1001,$S387)&lt;=2),", Discharge process","")&amp;IF(AND(INDEX(Responses!$Y$2:$Y$1001,$S387)&lt;&gt;"",INDEX(Responses!$Y$2:$Y$1001,$S387)&lt;=2),", Discharge instructions",""),3,500))</f>
        <v/>
      </c>
      <c r="G387" s="24" t="str">
        <f aca="false">IF($S387="","",INDEX(Responses!$L$2:$L$1001,$S387)&amp;"")</f>
        <v/>
      </c>
      <c r="H387" s="27"/>
      <c r="I387" s="33"/>
      <c r="J387" s="34" t="str">
        <f aca="false">IF(OR(I387="",B387=""),"",ROUND((I387-B387)*24,1))</f>
        <v/>
      </c>
      <c r="K387" s="27"/>
      <c r="L387" s="27"/>
      <c r="M387" s="27"/>
      <c r="N387" s="35"/>
      <c r="O387" s="36" t="str">
        <f aca="false">IF(OR(N387="",B387=""),"",N387-B387)</f>
        <v/>
      </c>
      <c r="P387" s="24" t="str">
        <f aca="false">IF(J387="","",IF(AND(C387="IPD",J387&lt;=24),"Yes",IF(AND(C387&lt;&gt;"IPD",J387&lt;=48),"Yes","No")))</f>
        <v/>
      </c>
      <c r="Q387" s="24" t="str">
        <f aca="false">IF(B387="","",TEXT(B387,"yyyy-mm"))</f>
        <v/>
      </c>
      <c r="R387" s="34" t="str">
        <f aca="false">IF(AND(Q387='Monthly Summary'!$C$4,J387&lt;&gt;""),J387,"")</f>
        <v/>
      </c>
      <c r="S387" s="24" t="str">
        <f aca="false">IF(A387="","",IFERROR(MATCH(A387,Responses!$A$2:$A$1001,0),""))</f>
        <v/>
      </c>
    </row>
    <row r="388" customFormat="false" ht="15" hidden="false" customHeight="false" outlineLevel="0" collapsed="false">
      <c r="A388" s="27"/>
      <c r="B388" s="32" t="str">
        <f aca="false">IF($S388="","",INDEX(Responses!$B$2:$B$1001,$S388))</f>
        <v/>
      </c>
      <c r="C388" s="24" t="str">
        <f aca="false">IF($S388="","",INDEX(Responses!$E$2:$E$1001,$S388)&amp;"")</f>
        <v/>
      </c>
      <c r="D388" s="24" t="str">
        <f aca="false">IF($S388="","",INDEX(Responses!$G$2:$G$1001,$S388)&amp;"")</f>
        <v/>
      </c>
      <c r="E388" s="24" t="str">
        <f aca="false">IF($S388="","",INDEX(Responses!$J$2:$J$1001,$S388))</f>
        <v/>
      </c>
      <c r="F388" s="24" t="str">
        <f aca="false">IF($S388="","",MID(IF(AND(INDEX(Responses!$M$2:$M$1001,$S388)&lt;&gt;"",INDEX(Responses!$M$2:$M$1001,$S388)&lt;=2),", Booking/Admission","")&amp;IF(AND(INDEX(Responses!$N$2:$N$1001,$S388)&lt;&gt;"",INDEX(Responses!$N$2:$N$1001,$S388)&lt;=2),", Waiting time","")&amp;IF(AND(INDEX(Responses!$O$2:$O$1001,$S388)&lt;&gt;"",INDEX(Responses!$O$2:$O$1001,$S388)&lt;=2),", Doctor communication","")&amp;IF(AND(INDEX(Responses!$P$2:$P$1001,$S388)&lt;&gt;"",INDEX(Responses!$P$2:$P$1001,$S388)&lt;=2),", Time to ask questions","")&amp;IF(AND(INDEX(Responses!$Q$2:$Q$1001,$S388)&lt;&gt;"",INDEX(Responses!$Q$2:$Q$1001,$S388)&lt;=2),", Front desk and billing staff","")&amp;IF(AND(INDEX(Responses!$R$2:$R$1001,$S388)&lt;&gt;"",INDEX(Responses!$R$2:$R$1001,$S388)&lt;=2),", Billing clarity","")&amp;IF(AND(INDEX(Responses!$S$2:$S$1001,$S388)&lt;&gt;"",INDEX(Responses!$S$2:$S$1001,$S388)&lt;=2),", Cleanliness","")&amp;IF(AND(INDEX(Responses!$T$2:$T$1001,$S388)&lt;&gt;"",INDEX(Responses!$T$2:$T$1001,$S388)&lt;=2),", Nursing responsiveness","")&amp;IF(AND(INDEX(Responses!$U$2:$U$1001,$S388)&lt;&gt;"",INDEX(Responses!$U$2:$U$1001,$S388)&lt;=2),", Nursing courtesy","")&amp;IF(AND(INDEX(Responses!$V$2:$V$1001,$S388)&lt;&gt;"",INDEX(Responses!$V$2:$V$1001,$S388)&lt;=2),", Food","")&amp;IF(AND(INDEX(Responses!$W$2:$W$1001,$S388)&lt;&gt;"",INDEX(Responses!$W$2:$W$1001,$S388)&lt;=2),", Insurance/TPA","")&amp;IF(AND(INDEX(Responses!$X$2:$X$1001,$S388)&lt;&gt;"",INDEX(Responses!$X$2:$X$1001,$S388)&lt;=2),", Discharge process","")&amp;IF(AND(INDEX(Responses!$Y$2:$Y$1001,$S388)&lt;&gt;"",INDEX(Responses!$Y$2:$Y$1001,$S388)&lt;=2),", Discharge instructions",""),3,500))</f>
        <v/>
      </c>
      <c r="G388" s="24" t="str">
        <f aca="false">IF($S388="","",INDEX(Responses!$L$2:$L$1001,$S388)&amp;"")</f>
        <v/>
      </c>
      <c r="H388" s="27"/>
      <c r="I388" s="33"/>
      <c r="J388" s="34" t="str">
        <f aca="false">IF(OR(I388="",B388=""),"",ROUND((I388-B388)*24,1))</f>
        <v/>
      </c>
      <c r="K388" s="27"/>
      <c r="L388" s="27"/>
      <c r="M388" s="27"/>
      <c r="N388" s="35"/>
      <c r="O388" s="36" t="str">
        <f aca="false">IF(OR(N388="",B388=""),"",N388-B388)</f>
        <v/>
      </c>
      <c r="P388" s="24" t="str">
        <f aca="false">IF(J388="","",IF(AND(C388="IPD",J388&lt;=24),"Yes",IF(AND(C388&lt;&gt;"IPD",J388&lt;=48),"Yes","No")))</f>
        <v/>
      </c>
      <c r="Q388" s="24" t="str">
        <f aca="false">IF(B388="","",TEXT(B388,"yyyy-mm"))</f>
        <v/>
      </c>
      <c r="R388" s="34" t="str">
        <f aca="false">IF(AND(Q388='Monthly Summary'!$C$4,J388&lt;&gt;""),J388,"")</f>
        <v/>
      </c>
      <c r="S388" s="24" t="str">
        <f aca="false">IF(A388="","",IFERROR(MATCH(A388,Responses!$A$2:$A$1001,0),""))</f>
        <v/>
      </c>
    </row>
    <row r="389" customFormat="false" ht="15" hidden="false" customHeight="false" outlineLevel="0" collapsed="false">
      <c r="A389" s="27"/>
      <c r="B389" s="32" t="str">
        <f aca="false">IF($S389="","",INDEX(Responses!$B$2:$B$1001,$S389))</f>
        <v/>
      </c>
      <c r="C389" s="24" t="str">
        <f aca="false">IF($S389="","",INDEX(Responses!$E$2:$E$1001,$S389)&amp;"")</f>
        <v/>
      </c>
      <c r="D389" s="24" t="str">
        <f aca="false">IF($S389="","",INDEX(Responses!$G$2:$G$1001,$S389)&amp;"")</f>
        <v/>
      </c>
      <c r="E389" s="24" t="str">
        <f aca="false">IF($S389="","",INDEX(Responses!$J$2:$J$1001,$S389))</f>
        <v/>
      </c>
      <c r="F389" s="24" t="str">
        <f aca="false">IF($S389="","",MID(IF(AND(INDEX(Responses!$M$2:$M$1001,$S389)&lt;&gt;"",INDEX(Responses!$M$2:$M$1001,$S389)&lt;=2),", Booking/Admission","")&amp;IF(AND(INDEX(Responses!$N$2:$N$1001,$S389)&lt;&gt;"",INDEX(Responses!$N$2:$N$1001,$S389)&lt;=2),", Waiting time","")&amp;IF(AND(INDEX(Responses!$O$2:$O$1001,$S389)&lt;&gt;"",INDEX(Responses!$O$2:$O$1001,$S389)&lt;=2),", Doctor communication","")&amp;IF(AND(INDEX(Responses!$P$2:$P$1001,$S389)&lt;&gt;"",INDEX(Responses!$P$2:$P$1001,$S389)&lt;=2),", Time to ask questions","")&amp;IF(AND(INDEX(Responses!$Q$2:$Q$1001,$S389)&lt;&gt;"",INDEX(Responses!$Q$2:$Q$1001,$S389)&lt;=2),", Front desk and billing staff","")&amp;IF(AND(INDEX(Responses!$R$2:$R$1001,$S389)&lt;&gt;"",INDEX(Responses!$R$2:$R$1001,$S389)&lt;=2),", Billing clarity","")&amp;IF(AND(INDEX(Responses!$S$2:$S$1001,$S389)&lt;&gt;"",INDEX(Responses!$S$2:$S$1001,$S389)&lt;=2),", Cleanliness","")&amp;IF(AND(INDEX(Responses!$T$2:$T$1001,$S389)&lt;&gt;"",INDEX(Responses!$T$2:$T$1001,$S389)&lt;=2),", Nursing responsiveness","")&amp;IF(AND(INDEX(Responses!$U$2:$U$1001,$S389)&lt;&gt;"",INDEX(Responses!$U$2:$U$1001,$S389)&lt;=2),", Nursing courtesy","")&amp;IF(AND(INDEX(Responses!$V$2:$V$1001,$S389)&lt;&gt;"",INDEX(Responses!$V$2:$V$1001,$S389)&lt;=2),", Food","")&amp;IF(AND(INDEX(Responses!$W$2:$W$1001,$S389)&lt;&gt;"",INDEX(Responses!$W$2:$W$1001,$S389)&lt;=2),", Insurance/TPA","")&amp;IF(AND(INDEX(Responses!$X$2:$X$1001,$S389)&lt;&gt;"",INDEX(Responses!$X$2:$X$1001,$S389)&lt;=2),", Discharge process","")&amp;IF(AND(INDEX(Responses!$Y$2:$Y$1001,$S389)&lt;&gt;"",INDEX(Responses!$Y$2:$Y$1001,$S389)&lt;=2),", Discharge instructions",""),3,500))</f>
        <v/>
      </c>
      <c r="G389" s="24" t="str">
        <f aca="false">IF($S389="","",INDEX(Responses!$L$2:$L$1001,$S389)&amp;"")</f>
        <v/>
      </c>
      <c r="H389" s="27"/>
      <c r="I389" s="33"/>
      <c r="J389" s="34" t="str">
        <f aca="false">IF(OR(I389="",B389=""),"",ROUND((I389-B389)*24,1))</f>
        <v/>
      </c>
      <c r="K389" s="27"/>
      <c r="L389" s="27"/>
      <c r="M389" s="27"/>
      <c r="N389" s="35"/>
      <c r="O389" s="36" t="str">
        <f aca="false">IF(OR(N389="",B389=""),"",N389-B389)</f>
        <v/>
      </c>
      <c r="P389" s="24" t="str">
        <f aca="false">IF(J389="","",IF(AND(C389="IPD",J389&lt;=24),"Yes",IF(AND(C389&lt;&gt;"IPD",J389&lt;=48),"Yes","No")))</f>
        <v/>
      </c>
      <c r="Q389" s="24" t="str">
        <f aca="false">IF(B389="","",TEXT(B389,"yyyy-mm"))</f>
        <v/>
      </c>
      <c r="R389" s="34" t="str">
        <f aca="false">IF(AND(Q389='Monthly Summary'!$C$4,J389&lt;&gt;""),J389,"")</f>
        <v/>
      </c>
      <c r="S389" s="24" t="str">
        <f aca="false">IF(A389="","",IFERROR(MATCH(A389,Responses!$A$2:$A$1001,0),""))</f>
        <v/>
      </c>
    </row>
    <row r="390" customFormat="false" ht="15" hidden="false" customHeight="false" outlineLevel="0" collapsed="false">
      <c r="A390" s="27"/>
      <c r="B390" s="32" t="str">
        <f aca="false">IF($S390="","",INDEX(Responses!$B$2:$B$1001,$S390))</f>
        <v/>
      </c>
      <c r="C390" s="24" t="str">
        <f aca="false">IF($S390="","",INDEX(Responses!$E$2:$E$1001,$S390)&amp;"")</f>
        <v/>
      </c>
      <c r="D390" s="24" t="str">
        <f aca="false">IF($S390="","",INDEX(Responses!$G$2:$G$1001,$S390)&amp;"")</f>
        <v/>
      </c>
      <c r="E390" s="24" t="str">
        <f aca="false">IF($S390="","",INDEX(Responses!$J$2:$J$1001,$S390))</f>
        <v/>
      </c>
      <c r="F390" s="24" t="str">
        <f aca="false">IF($S390="","",MID(IF(AND(INDEX(Responses!$M$2:$M$1001,$S390)&lt;&gt;"",INDEX(Responses!$M$2:$M$1001,$S390)&lt;=2),", Booking/Admission","")&amp;IF(AND(INDEX(Responses!$N$2:$N$1001,$S390)&lt;&gt;"",INDEX(Responses!$N$2:$N$1001,$S390)&lt;=2),", Waiting time","")&amp;IF(AND(INDEX(Responses!$O$2:$O$1001,$S390)&lt;&gt;"",INDEX(Responses!$O$2:$O$1001,$S390)&lt;=2),", Doctor communication","")&amp;IF(AND(INDEX(Responses!$P$2:$P$1001,$S390)&lt;&gt;"",INDEX(Responses!$P$2:$P$1001,$S390)&lt;=2),", Time to ask questions","")&amp;IF(AND(INDEX(Responses!$Q$2:$Q$1001,$S390)&lt;&gt;"",INDEX(Responses!$Q$2:$Q$1001,$S390)&lt;=2),", Front desk and billing staff","")&amp;IF(AND(INDEX(Responses!$R$2:$R$1001,$S390)&lt;&gt;"",INDEX(Responses!$R$2:$R$1001,$S390)&lt;=2),", Billing clarity","")&amp;IF(AND(INDEX(Responses!$S$2:$S$1001,$S390)&lt;&gt;"",INDEX(Responses!$S$2:$S$1001,$S390)&lt;=2),", Cleanliness","")&amp;IF(AND(INDEX(Responses!$T$2:$T$1001,$S390)&lt;&gt;"",INDEX(Responses!$T$2:$T$1001,$S390)&lt;=2),", Nursing responsiveness","")&amp;IF(AND(INDEX(Responses!$U$2:$U$1001,$S390)&lt;&gt;"",INDEX(Responses!$U$2:$U$1001,$S390)&lt;=2),", Nursing courtesy","")&amp;IF(AND(INDEX(Responses!$V$2:$V$1001,$S390)&lt;&gt;"",INDEX(Responses!$V$2:$V$1001,$S390)&lt;=2),", Food","")&amp;IF(AND(INDEX(Responses!$W$2:$W$1001,$S390)&lt;&gt;"",INDEX(Responses!$W$2:$W$1001,$S390)&lt;=2),", Insurance/TPA","")&amp;IF(AND(INDEX(Responses!$X$2:$X$1001,$S390)&lt;&gt;"",INDEX(Responses!$X$2:$X$1001,$S390)&lt;=2),", Discharge process","")&amp;IF(AND(INDEX(Responses!$Y$2:$Y$1001,$S390)&lt;&gt;"",INDEX(Responses!$Y$2:$Y$1001,$S390)&lt;=2),", Discharge instructions",""),3,500))</f>
        <v/>
      </c>
      <c r="G390" s="24" t="str">
        <f aca="false">IF($S390="","",INDEX(Responses!$L$2:$L$1001,$S390)&amp;"")</f>
        <v/>
      </c>
      <c r="H390" s="27"/>
      <c r="I390" s="33"/>
      <c r="J390" s="34" t="str">
        <f aca="false">IF(OR(I390="",B390=""),"",ROUND((I390-B390)*24,1))</f>
        <v/>
      </c>
      <c r="K390" s="27"/>
      <c r="L390" s="27"/>
      <c r="M390" s="27"/>
      <c r="N390" s="35"/>
      <c r="O390" s="36" t="str">
        <f aca="false">IF(OR(N390="",B390=""),"",N390-B390)</f>
        <v/>
      </c>
      <c r="P390" s="24" t="str">
        <f aca="false">IF(J390="","",IF(AND(C390="IPD",J390&lt;=24),"Yes",IF(AND(C390&lt;&gt;"IPD",J390&lt;=48),"Yes","No")))</f>
        <v/>
      </c>
      <c r="Q390" s="24" t="str">
        <f aca="false">IF(B390="","",TEXT(B390,"yyyy-mm"))</f>
        <v/>
      </c>
      <c r="R390" s="34" t="str">
        <f aca="false">IF(AND(Q390='Monthly Summary'!$C$4,J390&lt;&gt;""),J390,"")</f>
        <v/>
      </c>
      <c r="S390" s="24" t="str">
        <f aca="false">IF(A390="","",IFERROR(MATCH(A390,Responses!$A$2:$A$1001,0),""))</f>
        <v/>
      </c>
    </row>
    <row r="391" customFormat="false" ht="15" hidden="false" customHeight="false" outlineLevel="0" collapsed="false">
      <c r="A391" s="27"/>
      <c r="B391" s="32" t="str">
        <f aca="false">IF($S391="","",INDEX(Responses!$B$2:$B$1001,$S391))</f>
        <v/>
      </c>
      <c r="C391" s="24" t="str">
        <f aca="false">IF($S391="","",INDEX(Responses!$E$2:$E$1001,$S391)&amp;"")</f>
        <v/>
      </c>
      <c r="D391" s="24" t="str">
        <f aca="false">IF($S391="","",INDEX(Responses!$G$2:$G$1001,$S391)&amp;"")</f>
        <v/>
      </c>
      <c r="E391" s="24" t="str">
        <f aca="false">IF($S391="","",INDEX(Responses!$J$2:$J$1001,$S391))</f>
        <v/>
      </c>
      <c r="F391" s="24" t="str">
        <f aca="false">IF($S391="","",MID(IF(AND(INDEX(Responses!$M$2:$M$1001,$S391)&lt;&gt;"",INDEX(Responses!$M$2:$M$1001,$S391)&lt;=2),", Booking/Admission","")&amp;IF(AND(INDEX(Responses!$N$2:$N$1001,$S391)&lt;&gt;"",INDEX(Responses!$N$2:$N$1001,$S391)&lt;=2),", Waiting time","")&amp;IF(AND(INDEX(Responses!$O$2:$O$1001,$S391)&lt;&gt;"",INDEX(Responses!$O$2:$O$1001,$S391)&lt;=2),", Doctor communication","")&amp;IF(AND(INDEX(Responses!$P$2:$P$1001,$S391)&lt;&gt;"",INDEX(Responses!$P$2:$P$1001,$S391)&lt;=2),", Time to ask questions","")&amp;IF(AND(INDEX(Responses!$Q$2:$Q$1001,$S391)&lt;&gt;"",INDEX(Responses!$Q$2:$Q$1001,$S391)&lt;=2),", Front desk and billing staff","")&amp;IF(AND(INDEX(Responses!$R$2:$R$1001,$S391)&lt;&gt;"",INDEX(Responses!$R$2:$R$1001,$S391)&lt;=2),", Billing clarity","")&amp;IF(AND(INDEX(Responses!$S$2:$S$1001,$S391)&lt;&gt;"",INDEX(Responses!$S$2:$S$1001,$S391)&lt;=2),", Cleanliness","")&amp;IF(AND(INDEX(Responses!$T$2:$T$1001,$S391)&lt;&gt;"",INDEX(Responses!$T$2:$T$1001,$S391)&lt;=2),", Nursing responsiveness","")&amp;IF(AND(INDEX(Responses!$U$2:$U$1001,$S391)&lt;&gt;"",INDEX(Responses!$U$2:$U$1001,$S391)&lt;=2),", Nursing courtesy","")&amp;IF(AND(INDEX(Responses!$V$2:$V$1001,$S391)&lt;&gt;"",INDEX(Responses!$V$2:$V$1001,$S391)&lt;=2),", Food","")&amp;IF(AND(INDEX(Responses!$W$2:$W$1001,$S391)&lt;&gt;"",INDEX(Responses!$W$2:$W$1001,$S391)&lt;=2),", Insurance/TPA","")&amp;IF(AND(INDEX(Responses!$X$2:$X$1001,$S391)&lt;&gt;"",INDEX(Responses!$X$2:$X$1001,$S391)&lt;=2),", Discharge process","")&amp;IF(AND(INDEX(Responses!$Y$2:$Y$1001,$S391)&lt;&gt;"",INDEX(Responses!$Y$2:$Y$1001,$S391)&lt;=2),", Discharge instructions",""),3,500))</f>
        <v/>
      </c>
      <c r="G391" s="24" t="str">
        <f aca="false">IF($S391="","",INDEX(Responses!$L$2:$L$1001,$S391)&amp;"")</f>
        <v/>
      </c>
      <c r="H391" s="27"/>
      <c r="I391" s="33"/>
      <c r="J391" s="34" t="str">
        <f aca="false">IF(OR(I391="",B391=""),"",ROUND((I391-B391)*24,1))</f>
        <v/>
      </c>
      <c r="K391" s="27"/>
      <c r="L391" s="27"/>
      <c r="M391" s="27"/>
      <c r="N391" s="35"/>
      <c r="O391" s="36" t="str">
        <f aca="false">IF(OR(N391="",B391=""),"",N391-B391)</f>
        <v/>
      </c>
      <c r="P391" s="24" t="str">
        <f aca="false">IF(J391="","",IF(AND(C391="IPD",J391&lt;=24),"Yes",IF(AND(C391&lt;&gt;"IPD",J391&lt;=48),"Yes","No")))</f>
        <v/>
      </c>
      <c r="Q391" s="24" t="str">
        <f aca="false">IF(B391="","",TEXT(B391,"yyyy-mm"))</f>
        <v/>
      </c>
      <c r="R391" s="34" t="str">
        <f aca="false">IF(AND(Q391='Monthly Summary'!$C$4,J391&lt;&gt;""),J391,"")</f>
        <v/>
      </c>
      <c r="S391" s="24" t="str">
        <f aca="false">IF(A391="","",IFERROR(MATCH(A391,Responses!$A$2:$A$1001,0),""))</f>
        <v/>
      </c>
    </row>
    <row r="392" customFormat="false" ht="15" hidden="false" customHeight="false" outlineLevel="0" collapsed="false">
      <c r="A392" s="27"/>
      <c r="B392" s="32" t="str">
        <f aca="false">IF($S392="","",INDEX(Responses!$B$2:$B$1001,$S392))</f>
        <v/>
      </c>
      <c r="C392" s="24" t="str">
        <f aca="false">IF($S392="","",INDEX(Responses!$E$2:$E$1001,$S392)&amp;"")</f>
        <v/>
      </c>
      <c r="D392" s="24" t="str">
        <f aca="false">IF($S392="","",INDEX(Responses!$G$2:$G$1001,$S392)&amp;"")</f>
        <v/>
      </c>
      <c r="E392" s="24" t="str">
        <f aca="false">IF($S392="","",INDEX(Responses!$J$2:$J$1001,$S392))</f>
        <v/>
      </c>
      <c r="F392" s="24" t="str">
        <f aca="false">IF($S392="","",MID(IF(AND(INDEX(Responses!$M$2:$M$1001,$S392)&lt;&gt;"",INDEX(Responses!$M$2:$M$1001,$S392)&lt;=2),", Booking/Admission","")&amp;IF(AND(INDEX(Responses!$N$2:$N$1001,$S392)&lt;&gt;"",INDEX(Responses!$N$2:$N$1001,$S392)&lt;=2),", Waiting time","")&amp;IF(AND(INDEX(Responses!$O$2:$O$1001,$S392)&lt;&gt;"",INDEX(Responses!$O$2:$O$1001,$S392)&lt;=2),", Doctor communication","")&amp;IF(AND(INDEX(Responses!$P$2:$P$1001,$S392)&lt;&gt;"",INDEX(Responses!$P$2:$P$1001,$S392)&lt;=2),", Time to ask questions","")&amp;IF(AND(INDEX(Responses!$Q$2:$Q$1001,$S392)&lt;&gt;"",INDEX(Responses!$Q$2:$Q$1001,$S392)&lt;=2),", Front desk and billing staff","")&amp;IF(AND(INDEX(Responses!$R$2:$R$1001,$S392)&lt;&gt;"",INDEX(Responses!$R$2:$R$1001,$S392)&lt;=2),", Billing clarity","")&amp;IF(AND(INDEX(Responses!$S$2:$S$1001,$S392)&lt;&gt;"",INDEX(Responses!$S$2:$S$1001,$S392)&lt;=2),", Cleanliness","")&amp;IF(AND(INDEX(Responses!$T$2:$T$1001,$S392)&lt;&gt;"",INDEX(Responses!$T$2:$T$1001,$S392)&lt;=2),", Nursing responsiveness","")&amp;IF(AND(INDEX(Responses!$U$2:$U$1001,$S392)&lt;&gt;"",INDEX(Responses!$U$2:$U$1001,$S392)&lt;=2),", Nursing courtesy","")&amp;IF(AND(INDEX(Responses!$V$2:$V$1001,$S392)&lt;&gt;"",INDEX(Responses!$V$2:$V$1001,$S392)&lt;=2),", Food","")&amp;IF(AND(INDEX(Responses!$W$2:$W$1001,$S392)&lt;&gt;"",INDEX(Responses!$W$2:$W$1001,$S392)&lt;=2),", Insurance/TPA","")&amp;IF(AND(INDEX(Responses!$X$2:$X$1001,$S392)&lt;&gt;"",INDEX(Responses!$X$2:$X$1001,$S392)&lt;=2),", Discharge process","")&amp;IF(AND(INDEX(Responses!$Y$2:$Y$1001,$S392)&lt;&gt;"",INDEX(Responses!$Y$2:$Y$1001,$S392)&lt;=2),", Discharge instructions",""),3,500))</f>
        <v/>
      </c>
      <c r="G392" s="24" t="str">
        <f aca="false">IF($S392="","",INDEX(Responses!$L$2:$L$1001,$S392)&amp;"")</f>
        <v/>
      </c>
      <c r="H392" s="27"/>
      <c r="I392" s="33"/>
      <c r="J392" s="34" t="str">
        <f aca="false">IF(OR(I392="",B392=""),"",ROUND((I392-B392)*24,1))</f>
        <v/>
      </c>
      <c r="K392" s="27"/>
      <c r="L392" s="27"/>
      <c r="M392" s="27"/>
      <c r="N392" s="35"/>
      <c r="O392" s="36" t="str">
        <f aca="false">IF(OR(N392="",B392=""),"",N392-B392)</f>
        <v/>
      </c>
      <c r="P392" s="24" t="str">
        <f aca="false">IF(J392="","",IF(AND(C392="IPD",J392&lt;=24),"Yes",IF(AND(C392&lt;&gt;"IPD",J392&lt;=48),"Yes","No")))</f>
        <v/>
      </c>
      <c r="Q392" s="24" t="str">
        <f aca="false">IF(B392="","",TEXT(B392,"yyyy-mm"))</f>
        <v/>
      </c>
      <c r="R392" s="34" t="str">
        <f aca="false">IF(AND(Q392='Monthly Summary'!$C$4,J392&lt;&gt;""),J392,"")</f>
        <v/>
      </c>
      <c r="S392" s="24" t="str">
        <f aca="false">IF(A392="","",IFERROR(MATCH(A392,Responses!$A$2:$A$1001,0),""))</f>
        <v/>
      </c>
    </row>
    <row r="393" customFormat="false" ht="15" hidden="false" customHeight="false" outlineLevel="0" collapsed="false">
      <c r="A393" s="27"/>
      <c r="B393" s="32" t="str">
        <f aca="false">IF($S393="","",INDEX(Responses!$B$2:$B$1001,$S393))</f>
        <v/>
      </c>
      <c r="C393" s="24" t="str">
        <f aca="false">IF($S393="","",INDEX(Responses!$E$2:$E$1001,$S393)&amp;"")</f>
        <v/>
      </c>
      <c r="D393" s="24" t="str">
        <f aca="false">IF($S393="","",INDEX(Responses!$G$2:$G$1001,$S393)&amp;"")</f>
        <v/>
      </c>
      <c r="E393" s="24" t="str">
        <f aca="false">IF($S393="","",INDEX(Responses!$J$2:$J$1001,$S393))</f>
        <v/>
      </c>
      <c r="F393" s="24" t="str">
        <f aca="false">IF($S393="","",MID(IF(AND(INDEX(Responses!$M$2:$M$1001,$S393)&lt;&gt;"",INDEX(Responses!$M$2:$M$1001,$S393)&lt;=2),", Booking/Admission","")&amp;IF(AND(INDEX(Responses!$N$2:$N$1001,$S393)&lt;&gt;"",INDEX(Responses!$N$2:$N$1001,$S393)&lt;=2),", Waiting time","")&amp;IF(AND(INDEX(Responses!$O$2:$O$1001,$S393)&lt;&gt;"",INDEX(Responses!$O$2:$O$1001,$S393)&lt;=2),", Doctor communication","")&amp;IF(AND(INDEX(Responses!$P$2:$P$1001,$S393)&lt;&gt;"",INDEX(Responses!$P$2:$P$1001,$S393)&lt;=2),", Time to ask questions","")&amp;IF(AND(INDEX(Responses!$Q$2:$Q$1001,$S393)&lt;&gt;"",INDEX(Responses!$Q$2:$Q$1001,$S393)&lt;=2),", Front desk and billing staff","")&amp;IF(AND(INDEX(Responses!$R$2:$R$1001,$S393)&lt;&gt;"",INDEX(Responses!$R$2:$R$1001,$S393)&lt;=2),", Billing clarity","")&amp;IF(AND(INDEX(Responses!$S$2:$S$1001,$S393)&lt;&gt;"",INDEX(Responses!$S$2:$S$1001,$S393)&lt;=2),", Cleanliness","")&amp;IF(AND(INDEX(Responses!$T$2:$T$1001,$S393)&lt;&gt;"",INDEX(Responses!$T$2:$T$1001,$S393)&lt;=2),", Nursing responsiveness","")&amp;IF(AND(INDEX(Responses!$U$2:$U$1001,$S393)&lt;&gt;"",INDEX(Responses!$U$2:$U$1001,$S393)&lt;=2),", Nursing courtesy","")&amp;IF(AND(INDEX(Responses!$V$2:$V$1001,$S393)&lt;&gt;"",INDEX(Responses!$V$2:$V$1001,$S393)&lt;=2),", Food","")&amp;IF(AND(INDEX(Responses!$W$2:$W$1001,$S393)&lt;&gt;"",INDEX(Responses!$W$2:$W$1001,$S393)&lt;=2),", Insurance/TPA","")&amp;IF(AND(INDEX(Responses!$X$2:$X$1001,$S393)&lt;&gt;"",INDEX(Responses!$X$2:$X$1001,$S393)&lt;=2),", Discharge process","")&amp;IF(AND(INDEX(Responses!$Y$2:$Y$1001,$S393)&lt;&gt;"",INDEX(Responses!$Y$2:$Y$1001,$S393)&lt;=2),", Discharge instructions",""),3,500))</f>
        <v/>
      </c>
      <c r="G393" s="24" t="str">
        <f aca="false">IF($S393="","",INDEX(Responses!$L$2:$L$1001,$S393)&amp;"")</f>
        <v/>
      </c>
      <c r="H393" s="27"/>
      <c r="I393" s="33"/>
      <c r="J393" s="34" t="str">
        <f aca="false">IF(OR(I393="",B393=""),"",ROUND((I393-B393)*24,1))</f>
        <v/>
      </c>
      <c r="K393" s="27"/>
      <c r="L393" s="27"/>
      <c r="M393" s="27"/>
      <c r="N393" s="35"/>
      <c r="O393" s="36" t="str">
        <f aca="false">IF(OR(N393="",B393=""),"",N393-B393)</f>
        <v/>
      </c>
      <c r="P393" s="24" t="str">
        <f aca="false">IF(J393="","",IF(AND(C393="IPD",J393&lt;=24),"Yes",IF(AND(C393&lt;&gt;"IPD",J393&lt;=48),"Yes","No")))</f>
        <v/>
      </c>
      <c r="Q393" s="24" t="str">
        <f aca="false">IF(B393="","",TEXT(B393,"yyyy-mm"))</f>
        <v/>
      </c>
      <c r="R393" s="34" t="str">
        <f aca="false">IF(AND(Q393='Monthly Summary'!$C$4,J393&lt;&gt;""),J393,"")</f>
        <v/>
      </c>
      <c r="S393" s="24" t="str">
        <f aca="false">IF(A393="","",IFERROR(MATCH(A393,Responses!$A$2:$A$1001,0),""))</f>
        <v/>
      </c>
    </row>
    <row r="394" customFormat="false" ht="15" hidden="false" customHeight="false" outlineLevel="0" collapsed="false">
      <c r="A394" s="27"/>
      <c r="B394" s="32" t="str">
        <f aca="false">IF($S394="","",INDEX(Responses!$B$2:$B$1001,$S394))</f>
        <v/>
      </c>
      <c r="C394" s="24" t="str">
        <f aca="false">IF($S394="","",INDEX(Responses!$E$2:$E$1001,$S394)&amp;"")</f>
        <v/>
      </c>
      <c r="D394" s="24" t="str">
        <f aca="false">IF($S394="","",INDEX(Responses!$G$2:$G$1001,$S394)&amp;"")</f>
        <v/>
      </c>
      <c r="E394" s="24" t="str">
        <f aca="false">IF($S394="","",INDEX(Responses!$J$2:$J$1001,$S394))</f>
        <v/>
      </c>
      <c r="F394" s="24" t="str">
        <f aca="false">IF($S394="","",MID(IF(AND(INDEX(Responses!$M$2:$M$1001,$S394)&lt;&gt;"",INDEX(Responses!$M$2:$M$1001,$S394)&lt;=2),", Booking/Admission","")&amp;IF(AND(INDEX(Responses!$N$2:$N$1001,$S394)&lt;&gt;"",INDEX(Responses!$N$2:$N$1001,$S394)&lt;=2),", Waiting time","")&amp;IF(AND(INDEX(Responses!$O$2:$O$1001,$S394)&lt;&gt;"",INDEX(Responses!$O$2:$O$1001,$S394)&lt;=2),", Doctor communication","")&amp;IF(AND(INDEX(Responses!$P$2:$P$1001,$S394)&lt;&gt;"",INDEX(Responses!$P$2:$P$1001,$S394)&lt;=2),", Time to ask questions","")&amp;IF(AND(INDEX(Responses!$Q$2:$Q$1001,$S394)&lt;&gt;"",INDEX(Responses!$Q$2:$Q$1001,$S394)&lt;=2),", Front desk and billing staff","")&amp;IF(AND(INDEX(Responses!$R$2:$R$1001,$S394)&lt;&gt;"",INDEX(Responses!$R$2:$R$1001,$S394)&lt;=2),", Billing clarity","")&amp;IF(AND(INDEX(Responses!$S$2:$S$1001,$S394)&lt;&gt;"",INDEX(Responses!$S$2:$S$1001,$S394)&lt;=2),", Cleanliness","")&amp;IF(AND(INDEX(Responses!$T$2:$T$1001,$S394)&lt;&gt;"",INDEX(Responses!$T$2:$T$1001,$S394)&lt;=2),", Nursing responsiveness","")&amp;IF(AND(INDEX(Responses!$U$2:$U$1001,$S394)&lt;&gt;"",INDEX(Responses!$U$2:$U$1001,$S394)&lt;=2),", Nursing courtesy","")&amp;IF(AND(INDEX(Responses!$V$2:$V$1001,$S394)&lt;&gt;"",INDEX(Responses!$V$2:$V$1001,$S394)&lt;=2),", Food","")&amp;IF(AND(INDEX(Responses!$W$2:$W$1001,$S394)&lt;&gt;"",INDEX(Responses!$W$2:$W$1001,$S394)&lt;=2),", Insurance/TPA","")&amp;IF(AND(INDEX(Responses!$X$2:$X$1001,$S394)&lt;&gt;"",INDEX(Responses!$X$2:$X$1001,$S394)&lt;=2),", Discharge process","")&amp;IF(AND(INDEX(Responses!$Y$2:$Y$1001,$S394)&lt;&gt;"",INDEX(Responses!$Y$2:$Y$1001,$S394)&lt;=2),", Discharge instructions",""),3,500))</f>
        <v/>
      </c>
      <c r="G394" s="24" t="str">
        <f aca="false">IF($S394="","",INDEX(Responses!$L$2:$L$1001,$S394)&amp;"")</f>
        <v/>
      </c>
      <c r="H394" s="27"/>
      <c r="I394" s="33"/>
      <c r="J394" s="34" t="str">
        <f aca="false">IF(OR(I394="",B394=""),"",ROUND((I394-B394)*24,1))</f>
        <v/>
      </c>
      <c r="K394" s="27"/>
      <c r="L394" s="27"/>
      <c r="M394" s="27"/>
      <c r="N394" s="35"/>
      <c r="O394" s="36" t="str">
        <f aca="false">IF(OR(N394="",B394=""),"",N394-B394)</f>
        <v/>
      </c>
      <c r="P394" s="24" t="str">
        <f aca="false">IF(J394="","",IF(AND(C394="IPD",J394&lt;=24),"Yes",IF(AND(C394&lt;&gt;"IPD",J394&lt;=48),"Yes","No")))</f>
        <v/>
      </c>
      <c r="Q394" s="24" t="str">
        <f aca="false">IF(B394="","",TEXT(B394,"yyyy-mm"))</f>
        <v/>
      </c>
      <c r="R394" s="34" t="str">
        <f aca="false">IF(AND(Q394='Monthly Summary'!$C$4,J394&lt;&gt;""),J394,"")</f>
        <v/>
      </c>
      <c r="S394" s="24" t="str">
        <f aca="false">IF(A394="","",IFERROR(MATCH(A394,Responses!$A$2:$A$1001,0),""))</f>
        <v/>
      </c>
    </row>
    <row r="395" customFormat="false" ht="15" hidden="false" customHeight="false" outlineLevel="0" collapsed="false">
      <c r="A395" s="27"/>
      <c r="B395" s="32" t="str">
        <f aca="false">IF($S395="","",INDEX(Responses!$B$2:$B$1001,$S395))</f>
        <v/>
      </c>
      <c r="C395" s="24" t="str">
        <f aca="false">IF($S395="","",INDEX(Responses!$E$2:$E$1001,$S395)&amp;"")</f>
        <v/>
      </c>
      <c r="D395" s="24" t="str">
        <f aca="false">IF($S395="","",INDEX(Responses!$G$2:$G$1001,$S395)&amp;"")</f>
        <v/>
      </c>
      <c r="E395" s="24" t="str">
        <f aca="false">IF($S395="","",INDEX(Responses!$J$2:$J$1001,$S395))</f>
        <v/>
      </c>
      <c r="F395" s="24" t="str">
        <f aca="false">IF($S395="","",MID(IF(AND(INDEX(Responses!$M$2:$M$1001,$S395)&lt;&gt;"",INDEX(Responses!$M$2:$M$1001,$S395)&lt;=2),", Booking/Admission","")&amp;IF(AND(INDEX(Responses!$N$2:$N$1001,$S395)&lt;&gt;"",INDEX(Responses!$N$2:$N$1001,$S395)&lt;=2),", Waiting time","")&amp;IF(AND(INDEX(Responses!$O$2:$O$1001,$S395)&lt;&gt;"",INDEX(Responses!$O$2:$O$1001,$S395)&lt;=2),", Doctor communication","")&amp;IF(AND(INDEX(Responses!$P$2:$P$1001,$S395)&lt;&gt;"",INDEX(Responses!$P$2:$P$1001,$S395)&lt;=2),", Time to ask questions","")&amp;IF(AND(INDEX(Responses!$Q$2:$Q$1001,$S395)&lt;&gt;"",INDEX(Responses!$Q$2:$Q$1001,$S395)&lt;=2),", Front desk and billing staff","")&amp;IF(AND(INDEX(Responses!$R$2:$R$1001,$S395)&lt;&gt;"",INDEX(Responses!$R$2:$R$1001,$S395)&lt;=2),", Billing clarity","")&amp;IF(AND(INDEX(Responses!$S$2:$S$1001,$S395)&lt;&gt;"",INDEX(Responses!$S$2:$S$1001,$S395)&lt;=2),", Cleanliness","")&amp;IF(AND(INDEX(Responses!$T$2:$T$1001,$S395)&lt;&gt;"",INDEX(Responses!$T$2:$T$1001,$S395)&lt;=2),", Nursing responsiveness","")&amp;IF(AND(INDEX(Responses!$U$2:$U$1001,$S395)&lt;&gt;"",INDEX(Responses!$U$2:$U$1001,$S395)&lt;=2),", Nursing courtesy","")&amp;IF(AND(INDEX(Responses!$V$2:$V$1001,$S395)&lt;&gt;"",INDEX(Responses!$V$2:$V$1001,$S395)&lt;=2),", Food","")&amp;IF(AND(INDEX(Responses!$W$2:$W$1001,$S395)&lt;&gt;"",INDEX(Responses!$W$2:$W$1001,$S395)&lt;=2),", Insurance/TPA","")&amp;IF(AND(INDEX(Responses!$X$2:$X$1001,$S395)&lt;&gt;"",INDEX(Responses!$X$2:$X$1001,$S395)&lt;=2),", Discharge process","")&amp;IF(AND(INDEX(Responses!$Y$2:$Y$1001,$S395)&lt;&gt;"",INDEX(Responses!$Y$2:$Y$1001,$S395)&lt;=2),", Discharge instructions",""),3,500))</f>
        <v/>
      </c>
      <c r="G395" s="24" t="str">
        <f aca="false">IF($S395="","",INDEX(Responses!$L$2:$L$1001,$S395)&amp;"")</f>
        <v/>
      </c>
      <c r="H395" s="27"/>
      <c r="I395" s="33"/>
      <c r="J395" s="34" t="str">
        <f aca="false">IF(OR(I395="",B395=""),"",ROUND((I395-B395)*24,1))</f>
        <v/>
      </c>
      <c r="K395" s="27"/>
      <c r="L395" s="27"/>
      <c r="M395" s="27"/>
      <c r="N395" s="35"/>
      <c r="O395" s="36" t="str">
        <f aca="false">IF(OR(N395="",B395=""),"",N395-B395)</f>
        <v/>
      </c>
      <c r="P395" s="24" t="str">
        <f aca="false">IF(J395="","",IF(AND(C395="IPD",J395&lt;=24),"Yes",IF(AND(C395&lt;&gt;"IPD",J395&lt;=48),"Yes","No")))</f>
        <v/>
      </c>
      <c r="Q395" s="24" t="str">
        <f aca="false">IF(B395="","",TEXT(B395,"yyyy-mm"))</f>
        <v/>
      </c>
      <c r="R395" s="34" t="str">
        <f aca="false">IF(AND(Q395='Monthly Summary'!$C$4,J395&lt;&gt;""),J395,"")</f>
        <v/>
      </c>
      <c r="S395" s="24" t="str">
        <f aca="false">IF(A395="","",IFERROR(MATCH(A395,Responses!$A$2:$A$1001,0),""))</f>
        <v/>
      </c>
    </row>
    <row r="396" customFormat="false" ht="15" hidden="false" customHeight="false" outlineLevel="0" collapsed="false">
      <c r="A396" s="27"/>
      <c r="B396" s="32" t="str">
        <f aca="false">IF($S396="","",INDEX(Responses!$B$2:$B$1001,$S396))</f>
        <v/>
      </c>
      <c r="C396" s="24" t="str">
        <f aca="false">IF($S396="","",INDEX(Responses!$E$2:$E$1001,$S396)&amp;"")</f>
        <v/>
      </c>
      <c r="D396" s="24" t="str">
        <f aca="false">IF($S396="","",INDEX(Responses!$G$2:$G$1001,$S396)&amp;"")</f>
        <v/>
      </c>
      <c r="E396" s="24" t="str">
        <f aca="false">IF($S396="","",INDEX(Responses!$J$2:$J$1001,$S396))</f>
        <v/>
      </c>
      <c r="F396" s="24" t="str">
        <f aca="false">IF($S396="","",MID(IF(AND(INDEX(Responses!$M$2:$M$1001,$S396)&lt;&gt;"",INDEX(Responses!$M$2:$M$1001,$S396)&lt;=2),", Booking/Admission","")&amp;IF(AND(INDEX(Responses!$N$2:$N$1001,$S396)&lt;&gt;"",INDEX(Responses!$N$2:$N$1001,$S396)&lt;=2),", Waiting time","")&amp;IF(AND(INDEX(Responses!$O$2:$O$1001,$S396)&lt;&gt;"",INDEX(Responses!$O$2:$O$1001,$S396)&lt;=2),", Doctor communication","")&amp;IF(AND(INDEX(Responses!$P$2:$P$1001,$S396)&lt;&gt;"",INDEX(Responses!$P$2:$P$1001,$S396)&lt;=2),", Time to ask questions","")&amp;IF(AND(INDEX(Responses!$Q$2:$Q$1001,$S396)&lt;&gt;"",INDEX(Responses!$Q$2:$Q$1001,$S396)&lt;=2),", Front desk and billing staff","")&amp;IF(AND(INDEX(Responses!$R$2:$R$1001,$S396)&lt;&gt;"",INDEX(Responses!$R$2:$R$1001,$S396)&lt;=2),", Billing clarity","")&amp;IF(AND(INDEX(Responses!$S$2:$S$1001,$S396)&lt;&gt;"",INDEX(Responses!$S$2:$S$1001,$S396)&lt;=2),", Cleanliness","")&amp;IF(AND(INDEX(Responses!$T$2:$T$1001,$S396)&lt;&gt;"",INDEX(Responses!$T$2:$T$1001,$S396)&lt;=2),", Nursing responsiveness","")&amp;IF(AND(INDEX(Responses!$U$2:$U$1001,$S396)&lt;&gt;"",INDEX(Responses!$U$2:$U$1001,$S396)&lt;=2),", Nursing courtesy","")&amp;IF(AND(INDEX(Responses!$V$2:$V$1001,$S396)&lt;&gt;"",INDEX(Responses!$V$2:$V$1001,$S396)&lt;=2),", Food","")&amp;IF(AND(INDEX(Responses!$W$2:$W$1001,$S396)&lt;&gt;"",INDEX(Responses!$W$2:$W$1001,$S396)&lt;=2),", Insurance/TPA","")&amp;IF(AND(INDEX(Responses!$X$2:$X$1001,$S396)&lt;&gt;"",INDEX(Responses!$X$2:$X$1001,$S396)&lt;=2),", Discharge process","")&amp;IF(AND(INDEX(Responses!$Y$2:$Y$1001,$S396)&lt;&gt;"",INDEX(Responses!$Y$2:$Y$1001,$S396)&lt;=2),", Discharge instructions",""),3,500))</f>
        <v/>
      </c>
      <c r="G396" s="24" t="str">
        <f aca="false">IF($S396="","",INDEX(Responses!$L$2:$L$1001,$S396)&amp;"")</f>
        <v/>
      </c>
      <c r="H396" s="27"/>
      <c r="I396" s="33"/>
      <c r="J396" s="34" t="str">
        <f aca="false">IF(OR(I396="",B396=""),"",ROUND((I396-B396)*24,1))</f>
        <v/>
      </c>
      <c r="K396" s="27"/>
      <c r="L396" s="27"/>
      <c r="M396" s="27"/>
      <c r="N396" s="35"/>
      <c r="O396" s="36" t="str">
        <f aca="false">IF(OR(N396="",B396=""),"",N396-B396)</f>
        <v/>
      </c>
      <c r="P396" s="24" t="str">
        <f aca="false">IF(J396="","",IF(AND(C396="IPD",J396&lt;=24),"Yes",IF(AND(C396&lt;&gt;"IPD",J396&lt;=48),"Yes","No")))</f>
        <v/>
      </c>
      <c r="Q396" s="24" t="str">
        <f aca="false">IF(B396="","",TEXT(B396,"yyyy-mm"))</f>
        <v/>
      </c>
      <c r="R396" s="34" t="str">
        <f aca="false">IF(AND(Q396='Monthly Summary'!$C$4,J396&lt;&gt;""),J396,"")</f>
        <v/>
      </c>
      <c r="S396" s="24" t="str">
        <f aca="false">IF(A396="","",IFERROR(MATCH(A396,Responses!$A$2:$A$1001,0),""))</f>
        <v/>
      </c>
    </row>
    <row r="397" customFormat="false" ht="15" hidden="false" customHeight="false" outlineLevel="0" collapsed="false">
      <c r="A397" s="27"/>
      <c r="B397" s="32" t="str">
        <f aca="false">IF($S397="","",INDEX(Responses!$B$2:$B$1001,$S397))</f>
        <v/>
      </c>
      <c r="C397" s="24" t="str">
        <f aca="false">IF($S397="","",INDEX(Responses!$E$2:$E$1001,$S397)&amp;"")</f>
        <v/>
      </c>
      <c r="D397" s="24" t="str">
        <f aca="false">IF($S397="","",INDEX(Responses!$G$2:$G$1001,$S397)&amp;"")</f>
        <v/>
      </c>
      <c r="E397" s="24" t="str">
        <f aca="false">IF($S397="","",INDEX(Responses!$J$2:$J$1001,$S397))</f>
        <v/>
      </c>
      <c r="F397" s="24" t="str">
        <f aca="false">IF($S397="","",MID(IF(AND(INDEX(Responses!$M$2:$M$1001,$S397)&lt;&gt;"",INDEX(Responses!$M$2:$M$1001,$S397)&lt;=2),", Booking/Admission","")&amp;IF(AND(INDEX(Responses!$N$2:$N$1001,$S397)&lt;&gt;"",INDEX(Responses!$N$2:$N$1001,$S397)&lt;=2),", Waiting time","")&amp;IF(AND(INDEX(Responses!$O$2:$O$1001,$S397)&lt;&gt;"",INDEX(Responses!$O$2:$O$1001,$S397)&lt;=2),", Doctor communication","")&amp;IF(AND(INDEX(Responses!$P$2:$P$1001,$S397)&lt;&gt;"",INDEX(Responses!$P$2:$P$1001,$S397)&lt;=2),", Time to ask questions","")&amp;IF(AND(INDEX(Responses!$Q$2:$Q$1001,$S397)&lt;&gt;"",INDEX(Responses!$Q$2:$Q$1001,$S397)&lt;=2),", Front desk and billing staff","")&amp;IF(AND(INDEX(Responses!$R$2:$R$1001,$S397)&lt;&gt;"",INDEX(Responses!$R$2:$R$1001,$S397)&lt;=2),", Billing clarity","")&amp;IF(AND(INDEX(Responses!$S$2:$S$1001,$S397)&lt;&gt;"",INDEX(Responses!$S$2:$S$1001,$S397)&lt;=2),", Cleanliness","")&amp;IF(AND(INDEX(Responses!$T$2:$T$1001,$S397)&lt;&gt;"",INDEX(Responses!$T$2:$T$1001,$S397)&lt;=2),", Nursing responsiveness","")&amp;IF(AND(INDEX(Responses!$U$2:$U$1001,$S397)&lt;&gt;"",INDEX(Responses!$U$2:$U$1001,$S397)&lt;=2),", Nursing courtesy","")&amp;IF(AND(INDEX(Responses!$V$2:$V$1001,$S397)&lt;&gt;"",INDEX(Responses!$V$2:$V$1001,$S397)&lt;=2),", Food","")&amp;IF(AND(INDEX(Responses!$W$2:$W$1001,$S397)&lt;&gt;"",INDEX(Responses!$W$2:$W$1001,$S397)&lt;=2),", Insurance/TPA","")&amp;IF(AND(INDEX(Responses!$X$2:$X$1001,$S397)&lt;&gt;"",INDEX(Responses!$X$2:$X$1001,$S397)&lt;=2),", Discharge process","")&amp;IF(AND(INDEX(Responses!$Y$2:$Y$1001,$S397)&lt;&gt;"",INDEX(Responses!$Y$2:$Y$1001,$S397)&lt;=2),", Discharge instructions",""),3,500))</f>
        <v/>
      </c>
      <c r="G397" s="24" t="str">
        <f aca="false">IF($S397="","",INDEX(Responses!$L$2:$L$1001,$S397)&amp;"")</f>
        <v/>
      </c>
      <c r="H397" s="27"/>
      <c r="I397" s="33"/>
      <c r="J397" s="34" t="str">
        <f aca="false">IF(OR(I397="",B397=""),"",ROUND((I397-B397)*24,1))</f>
        <v/>
      </c>
      <c r="K397" s="27"/>
      <c r="L397" s="27"/>
      <c r="M397" s="27"/>
      <c r="N397" s="35"/>
      <c r="O397" s="36" t="str">
        <f aca="false">IF(OR(N397="",B397=""),"",N397-B397)</f>
        <v/>
      </c>
      <c r="P397" s="24" t="str">
        <f aca="false">IF(J397="","",IF(AND(C397="IPD",J397&lt;=24),"Yes",IF(AND(C397&lt;&gt;"IPD",J397&lt;=48),"Yes","No")))</f>
        <v/>
      </c>
      <c r="Q397" s="24" t="str">
        <f aca="false">IF(B397="","",TEXT(B397,"yyyy-mm"))</f>
        <v/>
      </c>
      <c r="R397" s="34" t="str">
        <f aca="false">IF(AND(Q397='Monthly Summary'!$C$4,J397&lt;&gt;""),J397,"")</f>
        <v/>
      </c>
      <c r="S397" s="24" t="str">
        <f aca="false">IF(A397="","",IFERROR(MATCH(A397,Responses!$A$2:$A$1001,0),""))</f>
        <v/>
      </c>
    </row>
    <row r="398" customFormat="false" ht="15" hidden="false" customHeight="false" outlineLevel="0" collapsed="false">
      <c r="A398" s="27"/>
      <c r="B398" s="32" t="str">
        <f aca="false">IF($S398="","",INDEX(Responses!$B$2:$B$1001,$S398))</f>
        <v/>
      </c>
      <c r="C398" s="24" t="str">
        <f aca="false">IF($S398="","",INDEX(Responses!$E$2:$E$1001,$S398)&amp;"")</f>
        <v/>
      </c>
      <c r="D398" s="24" t="str">
        <f aca="false">IF($S398="","",INDEX(Responses!$G$2:$G$1001,$S398)&amp;"")</f>
        <v/>
      </c>
      <c r="E398" s="24" t="str">
        <f aca="false">IF($S398="","",INDEX(Responses!$J$2:$J$1001,$S398))</f>
        <v/>
      </c>
      <c r="F398" s="24" t="str">
        <f aca="false">IF($S398="","",MID(IF(AND(INDEX(Responses!$M$2:$M$1001,$S398)&lt;&gt;"",INDEX(Responses!$M$2:$M$1001,$S398)&lt;=2),", Booking/Admission","")&amp;IF(AND(INDEX(Responses!$N$2:$N$1001,$S398)&lt;&gt;"",INDEX(Responses!$N$2:$N$1001,$S398)&lt;=2),", Waiting time","")&amp;IF(AND(INDEX(Responses!$O$2:$O$1001,$S398)&lt;&gt;"",INDEX(Responses!$O$2:$O$1001,$S398)&lt;=2),", Doctor communication","")&amp;IF(AND(INDEX(Responses!$P$2:$P$1001,$S398)&lt;&gt;"",INDEX(Responses!$P$2:$P$1001,$S398)&lt;=2),", Time to ask questions","")&amp;IF(AND(INDEX(Responses!$Q$2:$Q$1001,$S398)&lt;&gt;"",INDEX(Responses!$Q$2:$Q$1001,$S398)&lt;=2),", Front desk and billing staff","")&amp;IF(AND(INDEX(Responses!$R$2:$R$1001,$S398)&lt;&gt;"",INDEX(Responses!$R$2:$R$1001,$S398)&lt;=2),", Billing clarity","")&amp;IF(AND(INDEX(Responses!$S$2:$S$1001,$S398)&lt;&gt;"",INDEX(Responses!$S$2:$S$1001,$S398)&lt;=2),", Cleanliness","")&amp;IF(AND(INDEX(Responses!$T$2:$T$1001,$S398)&lt;&gt;"",INDEX(Responses!$T$2:$T$1001,$S398)&lt;=2),", Nursing responsiveness","")&amp;IF(AND(INDEX(Responses!$U$2:$U$1001,$S398)&lt;&gt;"",INDEX(Responses!$U$2:$U$1001,$S398)&lt;=2),", Nursing courtesy","")&amp;IF(AND(INDEX(Responses!$V$2:$V$1001,$S398)&lt;&gt;"",INDEX(Responses!$V$2:$V$1001,$S398)&lt;=2),", Food","")&amp;IF(AND(INDEX(Responses!$W$2:$W$1001,$S398)&lt;&gt;"",INDEX(Responses!$W$2:$W$1001,$S398)&lt;=2),", Insurance/TPA","")&amp;IF(AND(INDEX(Responses!$X$2:$X$1001,$S398)&lt;&gt;"",INDEX(Responses!$X$2:$X$1001,$S398)&lt;=2),", Discharge process","")&amp;IF(AND(INDEX(Responses!$Y$2:$Y$1001,$S398)&lt;&gt;"",INDEX(Responses!$Y$2:$Y$1001,$S398)&lt;=2),", Discharge instructions",""),3,500))</f>
        <v/>
      </c>
      <c r="G398" s="24" t="str">
        <f aca="false">IF($S398="","",INDEX(Responses!$L$2:$L$1001,$S398)&amp;"")</f>
        <v/>
      </c>
      <c r="H398" s="27"/>
      <c r="I398" s="33"/>
      <c r="J398" s="34" t="str">
        <f aca="false">IF(OR(I398="",B398=""),"",ROUND((I398-B398)*24,1))</f>
        <v/>
      </c>
      <c r="K398" s="27"/>
      <c r="L398" s="27"/>
      <c r="M398" s="27"/>
      <c r="N398" s="35"/>
      <c r="O398" s="36" t="str">
        <f aca="false">IF(OR(N398="",B398=""),"",N398-B398)</f>
        <v/>
      </c>
      <c r="P398" s="24" t="str">
        <f aca="false">IF(J398="","",IF(AND(C398="IPD",J398&lt;=24),"Yes",IF(AND(C398&lt;&gt;"IPD",J398&lt;=48),"Yes","No")))</f>
        <v/>
      </c>
      <c r="Q398" s="24" t="str">
        <f aca="false">IF(B398="","",TEXT(B398,"yyyy-mm"))</f>
        <v/>
      </c>
      <c r="R398" s="34" t="str">
        <f aca="false">IF(AND(Q398='Monthly Summary'!$C$4,J398&lt;&gt;""),J398,"")</f>
        <v/>
      </c>
      <c r="S398" s="24" t="str">
        <f aca="false">IF(A398="","",IFERROR(MATCH(A398,Responses!$A$2:$A$1001,0),""))</f>
        <v/>
      </c>
    </row>
    <row r="399" customFormat="false" ht="15" hidden="false" customHeight="false" outlineLevel="0" collapsed="false">
      <c r="A399" s="27"/>
      <c r="B399" s="32" t="str">
        <f aca="false">IF($S399="","",INDEX(Responses!$B$2:$B$1001,$S399))</f>
        <v/>
      </c>
      <c r="C399" s="24" t="str">
        <f aca="false">IF($S399="","",INDEX(Responses!$E$2:$E$1001,$S399)&amp;"")</f>
        <v/>
      </c>
      <c r="D399" s="24" t="str">
        <f aca="false">IF($S399="","",INDEX(Responses!$G$2:$G$1001,$S399)&amp;"")</f>
        <v/>
      </c>
      <c r="E399" s="24" t="str">
        <f aca="false">IF($S399="","",INDEX(Responses!$J$2:$J$1001,$S399))</f>
        <v/>
      </c>
      <c r="F399" s="24" t="str">
        <f aca="false">IF($S399="","",MID(IF(AND(INDEX(Responses!$M$2:$M$1001,$S399)&lt;&gt;"",INDEX(Responses!$M$2:$M$1001,$S399)&lt;=2),", Booking/Admission","")&amp;IF(AND(INDEX(Responses!$N$2:$N$1001,$S399)&lt;&gt;"",INDEX(Responses!$N$2:$N$1001,$S399)&lt;=2),", Waiting time","")&amp;IF(AND(INDEX(Responses!$O$2:$O$1001,$S399)&lt;&gt;"",INDEX(Responses!$O$2:$O$1001,$S399)&lt;=2),", Doctor communication","")&amp;IF(AND(INDEX(Responses!$P$2:$P$1001,$S399)&lt;&gt;"",INDEX(Responses!$P$2:$P$1001,$S399)&lt;=2),", Time to ask questions","")&amp;IF(AND(INDEX(Responses!$Q$2:$Q$1001,$S399)&lt;&gt;"",INDEX(Responses!$Q$2:$Q$1001,$S399)&lt;=2),", Front desk and billing staff","")&amp;IF(AND(INDEX(Responses!$R$2:$R$1001,$S399)&lt;&gt;"",INDEX(Responses!$R$2:$R$1001,$S399)&lt;=2),", Billing clarity","")&amp;IF(AND(INDEX(Responses!$S$2:$S$1001,$S399)&lt;&gt;"",INDEX(Responses!$S$2:$S$1001,$S399)&lt;=2),", Cleanliness","")&amp;IF(AND(INDEX(Responses!$T$2:$T$1001,$S399)&lt;&gt;"",INDEX(Responses!$T$2:$T$1001,$S399)&lt;=2),", Nursing responsiveness","")&amp;IF(AND(INDEX(Responses!$U$2:$U$1001,$S399)&lt;&gt;"",INDEX(Responses!$U$2:$U$1001,$S399)&lt;=2),", Nursing courtesy","")&amp;IF(AND(INDEX(Responses!$V$2:$V$1001,$S399)&lt;&gt;"",INDEX(Responses!$V$2:$V$1001,$S399)&lt;=2),", Food","")&amp;IF(AND(INDEX(Responses!$W$2:$W$1001,$S399)&lt;&gt;"",INDEX(Responses!$W$2:$W$1001,$S399)&lt;=2),", Insurance/TPA","")&amp;IF(AND(INDEX(Responses!$X$2:$X$1001,$S399)&lt;&gt;"",INDEX(Responses!$X$2:$X$1001,$S399)&lt;=2),", Discharge process","")&amp;IF(AND(INDEX(Responses!$Y$2:$Y$1001,$S399)&lt;&gt;"",INDEX(Responses!$Y$2:$Y$1001,$S399)&lt;=2),", Discharge instructions",""),3,500))</f>
        <v/>
      </c>
      <c r="G399" s="24" t="str">
        <f aca="false">IF($S399="","",INDEX(Responses!$L$2:$L$1001,$S399)&amp;"")</f>
        <v/>
      </c>
      <c r="H399" s="27"/>
      <c r="I399" s="33"/>
      <c r="J399" s="34" t="str">
        <f aca="false">IF(OR(I399="",B399=""),"",ROUND((I399-B399)*24,1))</f>
        <v/>
      </c>
      <c r="K399" s="27"/>
      <c r="L399" s="27"/>
      <c r="M399" s="27"/>
      <c r="N399" s="35"/>
      <c r="O399" s="36" t="str">
        <f aca="false">IF(OR(N399="",B399=""),"",N399-B399)</f>
        <v/>
      </c>
      <c r="P399" s="24" t="str">
        <f aca="false">IF(J399="","",IF(AND(C399="IPD",J399&lt;=24),"Yes",IF(AND(C399&lt;&gt;"IPD",J399&lt;=48),"Yes","No")))</f>
        <v/>
      </c>
      <c r="Q399" s="24" t="str">
        <f aca="false">IF(B399="","",TEXT(B399,"yyyy-mm"))</f>
        <v/>
      </c>
      <c r="R399" s="34" t="str">
        <f aca="false">IF(AND(Q399='Monthly Summary'!$C$4,J399&lt;&gt;""),J399,"")</f>
        <v/>
      </c>
      <c r="S399" s="24" t="str">
        <f aca="false">IF(A399="","",IFERROR(MATCH(A399,Responses!$A$2:$A$1001,0),""))</f>
        <v/>
      </c>
    </row>
    <row r="400" customFormat="false" ht="15" hidden="false" customHeight="false" outlineLevel="0" collapsed="false">
      <c r="A400" s="27"/>
      <c r="B400" s="32" t="str">
        <f aca="false">IF($S400="","",INDEX(Responses!$B$2:$B$1001,$S400))</f>
        <v/>
      </c>
      <c r="C400" s="24" t="str">
        <f aca="false">IF($S400="","",INDEX(Responses!$E$2:$E$1001,$S400)&amp;"")</f>
        <v/>
      </c>
      <c r="D400" s="24" t="str">
        <f aca="false">IF($S400="","",INDEX(Responses!$G$2:$G$1001,$S400)&amp;"")</f>
        <v/>
      </c>
      <c r="E400" s="24" t="str">
        <f aca="false">IF($S400="","",INDEX(Responses!$J$2:$J$1001,$S400))</f>
        <v/>
      </c>
      <c r="F400" s="24" t="str">
        <f aca="false">IF($S400="","",MID(IF(AND(INDEX(Responses!$M$2:$M$1001,$S400)&lt;&gt;"",INDEX(Responses!$M$2:$M$1001,$S400)&lt;=2),", Booking/Admission","")&amp;IF(AND(INDEX(Responses!$N$2:$N$1001,$S400)&lt;&gt;"",INDEX(Responses!$N$2:$N$1001,$S400)&lt;=2),", Waiting time","")&amp;IF(AND(INDEX(Responses!$O$2:$O$1001,$S400)&lt;&gt;"",INDEX(Responses!$O$2:$O$1001,$S400)&lt;=2),", Doctor communication","")&amp;IF(AND(INDEX(Responses!$P$2:$P$1001,$S400)&lt;&gt;"",INDEX(Responses!$P$2:$P$1001,$S400)&lt;=2),", Time to ask questions","")&amp;IF(AND(INDEX(Responses!$Q$2:$Q$1001,$S400)&lt;&gt;"",INDEX(Responses!$Q$2:$Q$1001,$S400)&lt;=2),", Front desk and billing staff","")&amp;IF(AND(INDEX(Responses!$R$2:$R$1001,$S400)&lt;&gt;"",INDEX(Responses!$R$2:$R$1001,$S400)&lt;=2),", Billing clarity","")&amp;IF(AND(INDEX(Responses!$S$2:$S$1001,$S400)&lt;&gt;"",INDEX(Responses!$S$2:$S$1001,$S400)&lt;=2),", Cleanliness","")&amp;IF(AND(INDEX(Responses!$T$2:$T$1001,$S400)&lt;&gt;"",INDEX(Responses!$T$2:$T$1001,$S400)&lt;=2),", Nursing responsiveness","")&amp;IF(AND(INDEX(Responses!$U$2:$U$1001,$S400)&lt;&gt;"",INDEX(Responses!$U$2:$U$1001,$S400)&lt;=2),", Nursing courtesy","")&amp;IF(AND(INDEX(Responses!$V$2:$V$1001,$S400)&lt;&gt;"",INDEX(Responses!$V$2:$V$1001,$S400)&lt;=2),", Food","")&amp;IF(AND(INDEX(Responses!$W$2:$W$1001,$S400)&lt;&gt;"",INDEX(Responses!$W$2:$W$1001,$S400)&lt;=2),", Insurance/TPA","")&amp;IF(AND(INDEX(Responses!$X$2:$X$1001,$S400)&lt;&gt;"",INDEX(Responses!$X$2:$X$1001,$S400)&lt;=2),", Discharge process","")&amp;IF(AND(INDEX(Responses!$Y$2:$Y$1001,$S400)&lt;&gt;"",INDEX(Responses!$Y$2:$Y$1001,$S400)&lt;=2),", Discharge instructions",""),3,500))</f>
        <v/>
      </c>
      <c r="G400" s="24" t="str">
        <f aca="false">IF($S400="","",INDEX(Responses!$L$2:$L$1001,$S400)&amp;"")</f>
        <v/>
      </c>
      <c r="H400" s="27"/>
      <c r="I400" s="33"/>
      <c r="J400" s="34" t="str">
        <f aca="false">IF(OR(I400="",B400=""),"",ROUND((I400-B400)*24,1))</f>
        <v/>
      </c>
      <c r="K400" s="27"/>
      <c r="L400" s="27"/>
      <c r="M400" s="27"/>
      <c r="N400" s="35"/>
      <c r="O400" s="36" t="str">
        <f aca="false">IF(OR(N400="",B400=""),"",N400-B400)</f>
        <v/>
      </c>
      <c r="P400" s="24" t="str">
        <f aca="false">IF(J400="","",IF(AND(C400="IPD",J400&lt;=24),"Yes",IF(AND(C400&lt;&gt;"IPD",J400&lt;=48),"Yes","No")))</f>
        <v/>
      </c>
      <c r="Q400" s="24" t="str">
        <f aca="false">IF(B400="","",TEXT(B400,"yyyy-mm"))</f>
        <v/>
      </c>
      <c r="R400" s="34" t="str">
        <f aca="false">IF(AND(Q400='Monthly Summary'!$C$4,J400&lt;&gt;""),J400,"")</f>
        <v/>
      </c>
      <c r="S400" s="24" t="str">
        <f aca="false">IF(A400="","",IFERROR(MATCH(A400,Responses!$A$2:$A$1001,0),""))</f>
        <v/>
      </c>
    </row>
    <row r="401" customFormat="false" ht="15" hidden="false" customHeight="false" outlineLevel="0" collapsed="false">
      <c r="A401" s="27"/>
      <c r="B401" s="32" t="str">
        <f aca="false">IF($S401="","",INDEX(Responses!$B$2:$B$1001,$S401))</f>
        <v/>
      </c>
      <c r="C401" s="24" t="str">
        <f aca="false">IF($S401="","",INDEX(Responses!$E$2:$E$1001,$S401)&amp;"")</f>
        <v/>
      </c>
      <c r="D401" s="24" t="str">
        <f aca="false">IF($S401="","",INDEX(Responses!$G$2:$G$1001,$S401)&amp;"")</f>
        <v/>
      </c>
      <c r="E401" s="24" t="str">
        <f aca="false">IF($S401="","",INDEX(Responses!$J$2:$J$1001,$S401))</f>
        <v/>
      </c>
      <c r="F401" s="24" t="str">
        <f aca="false">IF($S401="","",MID(IF(AND(INDEX(Responses!$M$2:$M$1001,$S401)&lt;&gt;"",INDEX(Responses!$M$2:$M$1001,$S401)&lt;=2),", Booking/Admission","")&amp;IF(AND(INDEX(Responses!$N$2:$N$1001,$S401)&lt;&gt;"",INDEX(Responses!$N$2:$N$1001,$S401)&lt;=2),", Waiting time","")&amp;IF(AND(INDEX(Responses!$O$2:$O$1001,$S401)&lt;&gt;"",INDEX(Responses!$O$2:$O$1001,$S401)&lt;=2),", Doctor communication","")&amp;IF(AND(INDEX(Responses!$P$2:$P$1001,$S401)&lt;&gt;"",INDEX(Responses!$P$2:$P$1001,$S401)&lt;=2),", Time to ask questions","")&amp;IF(AND(INDEX(Responses!$Q$2:$Q$1001,$S401)&lt;&gt;"",INDEX(Responses!$Q$2:$Q$1001,$S401)&lt;=2),", Front desk and billing staff","")&amp;IF(AND(INDEX(Responses!$R$2:$R$1001,$S401)&lt;&gt;"",INDEX(Responses!$R$2:$R$1001,$S401)&lt;=2),", Billing clarity","")&amp;IF(AND(INDEX(Responses!$S$2:$S$1001,$S401)&lt;&gt;"",INDEX(Responses!$S$2:$S$1001,$S401)&lt;=2),", Cleanliness","")&amp;IF(AND(INDEX(Responses!$T$2:$T$1001,$S401)&lt;&gt;"",INDEX(Responses!$T$2:$T$1001,$S401)&lt;=2),", Nursing responsiveness","")&amp;IF(AND(INDEX(Responses!$U$2:$U$1001,$S401)&lt;&gt;"",INDEX(Responses!$U$2:$U$1001,$S401)&lt;=2),", Nursing courtesy","")&amp;IF(AND(INDEX(Responses!$V$2:$V$1001,$S401)&lt;&gt;"",INDEX(Responses!$V$2:$V$1001,$S401)&lt;=2),", Food","")&amp;IF(AND(INDEX(Responses!$W$2:$W$1001,$S401)&lt;&gt;"",INDEX(Responses!$W$2:$W$1001,$S401)&lt;=2),", Insurance/TPA","")&amp;IF(AND(INDEX(Responses!$X$2:$X$1001,$S401)&lt;&gt;"",INDEX(Responses!$X$2:$X$1001,$S401)&lt;=2),", Discharge process","")&amp;IF(AND(INDEX(Responses!$Y$2:$Y$1001,$S401)&lt;&gt;"",INDEX(Responses!$Y$2:$Y$1001,$S401)&lt;=2),", Discharge instructions",""),3,500))</f>
        <v/>
      </c>
      <c r="G401" s="24" t="str">
        <f aca="false">IF($S401="","",INDEX(Responses!$L$2:$L$1001,$S401)&amp;"")</f>
        <v/>
      </c>
      <c r="H401" s="27"/>
      <c r="I401" s="33"/>
      <c r="J401" s="34" t="str">
        <f aca="false">IF(OR(I401="",B401=""),"",ROUND((I401-B401)*24,1))</f>
        <v/>
      </c>
      <c r="K401" s="27"/>
      <c r="L401" s="27"/>
      <c r="M401" s="27"/>
      <c r="N401" s="35"/>
      <c r="O401" s="36" t="str">
        <f aca="false">IF(OR(N401="",B401=""),"",N401-B401)</f>
        <v/>
      </c>
      <c r="P401" s="24" t="str">
        <f aca="false">IF(J401="","",IF(AND(C401="IPD",J401&lt;=24),"Yes",IF(AND(C401&lt;&gt;"IPD",J401&lt;=48),"Yes","No")))</f>
        <v/>
      </c>
      <c r="Q401" s="24" t="str">
        <f aca="false">IF(B401="","",TEXT(B401,"yyyy-mm"))</f>
        <v/>
      </c>
      <c r="R401" s="34" t="str">
        <f aca="false">IF(AND(Q401='Monthly Summary'!$C$4,J401&lt;&gt;""),J401,"")</f>
        <v/>
      </c>
      <c r="S401" s="24" t="str">
        <f aca="false">IF(A401="","",IFERROR(MATCH(A401,Responses!$A$2:$A$1001,0),""))</f>
        <v/>
      </c>
    </row>
    <row r="402" customFormat="false" ht="15" hidden="false" customHeight="false" outlineLevel="0" collapsed="false">
      <c r="A402" s="27"/>
      <c r="B402" s="32" t="str">
        <f aca="false">IF($S402="","",INDEX(Responses!$B$2:$B$1001,$S402))</f>
        <v/>
      </c>
      <c r="C402" s="24" t="str">
        <f aca="false">IF($S402="","",INDEX(Responses!$E$2:$E$1001,$S402)&amp;"")</f>
        <v/>
      </c>
      <c r="D402" s="24" t="str">
        <f aca="false">IF($S402="","",INDEX(Responses!$G$2:$G$1001,$S402)&amp;"")</f>
        <v/>
      </c>
      <c r="E402" s="24" t="str">
        <f aca="false">IF($S402="","",INDEX(Responses!$J$2:$J$1001,$S402))</f>
        <v/>
      </c>
      <c r="F402" s="24" t="str">
        <f aca="false">IF($S402="","",MID(IF(AND(INDEX(Responses!$M$2:$M$1001,$S402)&lt;&gt;"",INDEX(Responses!$M$2:$M$1001,$S402)&lt;=2),", Booking/Admission","")&amp;IF(AND(INDEX(Responses!$N$2:$N$1001,$S402)&lt;&gt;"",INDEX(Responses!$N$2:$N$1001,$S402)&lt;=2),", Waiting time","")&amp;IF(AND(INDEX(Responses!$O$2:$O$1001,$S402)&lt;&gt;"",INDEX(Responses!$O$2:$O$1001,$S402)&lt;=2),", Doctor communication","")&amp;IF(AND(INDEX(Responses!$P$2:$P$1001,$S402)&lt;&gt;"",INDEX(Responses!$P$2:$P$1001,$S402)&lt;=2),", Time to ask questions","")&amp;IF(AND(INDEX(Responses!$Q$2:$Q$1001,$S402)&lt;&gt;"",INDEX(Responses!$Q$2:$Q$1001,$S402)&lt;=2),", Front desk and billing staff","")&amp;IF(AND(INDEX(Responses!$R$2:$R$1001,$S402)&lt;&gt;"",INDEX(Responses!$R$2:$R$1001,$S402)&lt;=2),", Billing clarity","")&amp;IF(AND(INDEX(Responses!$S$2:$S$1001,$S402)&lt;&gt;"",INDEX(Responses!$S$2:$S$1001,$S402)&lt;=2),", Cleanliness","")&amp;IF(AND(INDEX(Responses!$T$2:$T$1001,$S402)&lt;&gt;"",INDEX(Responses!$T$2:$T$1001,$S402)&lt;=2),", Nursing responsiveness","")&amp;IF(AND(INDEX(Responses!$U$2:$U$1001,$S402)&lt;&gt;"",INDEX(Responses!$U$2:$U$1001,$S402)&lt;=2),", Nursing courtesy","")&amp;IF(AND(INDEX(Responses!$V$2:$V$1001,$S402)&lt;&gt;"",INDEX(Responses!$V$2:$V$1001,$S402)&lt;=2),", Food","")&amp;IF(AND(INDEX(Responses!$W$2:$W$1001,$S402)&lt;&gt;"",INDEX(Responses!$W$2:$W$1001,$S402)&lt;=2),", Insurance/TPA","")&amp;IF(AND(INDEX(Responses!$X$2:$X$1001,$S402)&lt;&gt;"",INDEX(Responses!$X$2:$X$1001,$S402)&lt;=2),", Discharge process","")&amp;IF(AND(INDEX(Responses!$Y$2:$Y$1001,$S402)&lt;&gt;"",INDEX(Responses!$Y$2:$Y$1001,$S402)&lt;=2),", Discharge instructions",""),3,500))</f>
        <v/>
      </c>
      <c r="G402" s="24" t="str">
        <f aca="false">IF($S402="","",INDEX(Responses!$L$2:$L$1001,$S402)&amp;"")</f>
        <v/>
      </c>
      <c r="H402" s="27"/>
      <c r="I402" s="33"/>
      <c r="J402" s="34" t="str">
        <f aca="false">IF(OR(I402="",B402=""),"",ROUND((I402-B402)*24,1))</f>
        <v/>
      </c>
      <c r="K402" s="27"/>
      <c r="L402" s="27"/>
      <c r="M402" s="27"/>
      <c r="N402" s="35"/>
      <c r="O402" s="36" t="str">
        <f aca="false">IF(OR(N402="",B402=""),"",N402-B402)</f>
        <v/>
      </c>
      <c r="P402" s="24" t="str">
        <f aca="false">IF(J402="","",IF(AND(C402="IPD",J402&lt;=24),"Yes",IF(AND(C402&lt;&gt;"IPD",J402&lt;=48),"Yes","No")))</f>
        <v/>
      </c>
      <c r="Q402" s="24" t="str">
        <f aca="false">IF(B402="","",TEXT(B402,"yyyy-mm"))</f>
        <v/>
      </c>
      <c r="R402" s="34" t="str">
        <f aca="false">IF(AND(Q402='Monthly Summary'!$C$4,J402&lt;&gt;""),J402,"")</f>
        <v/>
      </c>
      <c r="S402" s="24" t="str">
        <f aca="false">IF(A402="","",IFERROR(MATCH(A402,Responses!$A$2:$A$1001,0),""))</f>
        <v/>
      </c>
    </row>
    <row r="403" customFormat="false" ht="15" hidden="false" customHeight="false" outlineLevel="0" collapsed="false">
      <c r="A403" s="27"/>
      <c r="B403" s="32" t="str">
        <f aca="false">IF($S403="","",INDEX(Responses!$B$2:$B$1001,$S403))</f>
        <v/>
      </c>
      <c r="C403" s="24" t="str">
        <f aca="false">IF($S403="","",INDEX(Responses!$E$2:$E$1001,$S403)&amp;"")</f>
        <v/>
      </c>
      <c r="D403" s="24" t="str">
        <f aca="false">IF($S403="","",INDEX(Responses!$G$2:$G$1001,$S403)&amp;"")</f>
        <v/>
      </c>
      <c r="E403" s="24" t="str">
        <f aca="false">IF($S403="","",INDEX(Responses!$J$2:$J$1001,$S403))</f>
        <v/>
      </c>
      <c r="F403" s="24" t="str">
        <f aca="false">IF($S403="","",MID(IF(AND(INDEX(Responses!$M$2:$M$1001,$S403)&lt;&gt;"",INDEX(Responses!$M$2:$M$1001,$S403)&lt;=2),", Booking/Admission","")&amp;IF(AND(INDEX(Responses!$N$2:$N$1001,$S403)&lt;&gt;"",INDEX(Responses!$N$2:$N$1001,$S403)&lt;=2),", Waiting time","")&amp;IF(AND(INDEX(Responses!$O$2:$O$1001,$S403)&lt;&gt;"",INDEX(Responses!$O$2:$O$1001,$S403)&lt;=2),", Doctor communication","")&amp;IF(AND(INDEX(Responses!$P$2:$P$1001,$S403)&lt;&gt;"",INDEX(Responses!$P$2:$P$1001,$S403)&lt;=2),", Time to ask questions","")&amp;IF(AND(INDEX(Responses!$Q$2:$Q$1001,$S403)&lt;&gt;"",INDEX(Responses!$Q$2:$Q$1001,$S403)&lt;=2),", Front desk and billing staff","")&amp;IF(AND(INDEX(Responses!$R$2:$R$1001,$S403)&lt;&gt;"",INDEX(Responses!$R$2:$R$1001,$S403)&lt;=2),", Billing clarity","")&amp;IF(AND(INDEX(Responses!$S$2:$S$1001,$S403)&lt;&gt;"",INDEX(Responses!$S$2:$S$1001,$S403)&lt;=2),", Cleanliness","")&amp;IF(AND(INDEX(Responses!$T$2:$T$1001,$S403)&lt;&gt;"",INDEX(Responses!$T$2:$T$1001,$S403)&lt;=2),", Nursing responsiveness","")&amp;IF(AND(INDEX(Responses!$U$2:$U$1001,$S403)&lt;&gt;"",INDEX(Responses!$U$2:$U$1001,$S403)&lt;=2),", Nursing courtesy","")&amp;IF(AND(INDEX(Responses!$V$2:$V$1001,$S403)&lt;&gt;"",INDEX(Responses!$V$2:$V$1001,$S403)&lt;=2),", Food","")&amp;IF(AND(INDEX(Responses!$W$2:$W$1001,$S403)&lt;&gt;"",INDEX(Responses!$W$2:$W$1001,$S403)&lt;=2),", Insurance/TPA","")&amp;IF(AND(INDEX(Responses!$X$2:$X$1001,$S403)&lt;&gt;"",INDEX(Responses!$X$2:$X$1001,$S403)&lt;=2),", Discharge process","")&amp;IF(AND(INDEX(Responses!$Y$2:$Y$1001,$S403)&lt;&gt;"",INDEX(Responses!$Y$2:$Y$1001,$S403)&lt;=2),", Discharge instructions",""),3,500))</f>
        <v/>
      </c>
      <c r="G403" s="24" t="str">
        <f aca="false">IF($S403="","",INDEX(Responses!$L$2:$L$1001,$S403)&amp;"")</f>
        <v/>
      </c>
      <c r="H403" s="27"/>
      <c r="I403" s="33"/>
      <c r="J403" s="34" t="str">
        <f aca="false">IF(OR(I403="",B403=""),"",ROUND((I403-B403)*24,1))</f>
        <v/>
      </c>
      <c r="K403" s="27"/>
      <c r="L403" s="27"/>
      <c r="M403" s="27"/>
      <c r="N403" s="35"/>
      <c r="O403" s="36" t="str">
        <f aca="false">IF(OR(N403="",B403=""),"",N403-B403)</f>
        <v/>
      </c>
      <c r="P403" s="24" t="str">
        <f aca="false">IF(J403="","",IF(AND(C403="IPD",J403&lt;=24),"Yes",IF(AND(C403&lt;&gt;"IPD",J403&lt;=48),"Yes","No")))</f>
        <v/>
      </c>
      <c r="Q403" s="24" t="str">
        <f aca="false">IF(B403="","",TEXT(B403,"yyyy-mm"))</f>
        <v/>
      </c>
      <c r="R403" s="34" t="str">
        <f aca="false">IF(AND(Q403='Monthly Summary'!$C$4,J403&lt;&gt;""),J403,"")</f>
        <v/>
      </c>
      <c r="S403" s="24" t="str">
        <f aca="false">IF(A403="","",IFERROR(MATCH(A403,Responses!$A$2:$A$1001,0),""))</f>
        <v/>
      </c>
    </row>
    <row r="404" customFormat="false" ht="15" hidden="false" customHeight="false" outlineLevel="0" collapsed="false">
      <c r="A404" s="27"/>
      <c r="B404" s="32" t="str">
        <f aca="false">IF($S404="","",INDEX(Responses!$B$2:$B$1001,$S404))</f>
        <v/>
      </c>
      <c r="C404" s="24" t="str">
        <f aca="false">IF($S404="","",INDEX(Responses!$E$2:$E$1001,$S404)&amp;"")</f>
        <v/>
      </c>
      <c r="D404" s="24" t="str">
        <f aca="false">IF($S404="","",INDEX(Responses!$G$2:$G$1001,$S404)&amp;"")</f>
        <v/>
      </c>
      <c r="E404" s="24" t="str">
        <f aca="false">IF($S404="","",INDEX(Responses!$J$2:$J$1001,$S404))</f>
        <v/>
      </c>
      <c r="F404" s="24" t="str">
        <f aca="false">IF($S404="","",MID(IF(AND(INDEX(Responses!$M$2:$M$1001,$S404)&lt;&gt;"",INDEX(Responses!$M$2:$M$1001,$S404)&lt;=2),", Booking/Admission","")&amp;IF(AND(INDEX(Responses!$N$2:$N$1001,$S404)&lt;&gt;"",INDEX(Responses!$N$2:$N$1001,$S404)&lt;=2),", Waiting time","")&amp;IF(AND(INDEX(Responses!$O$2:$O$1001,$S404)&lt;&gt;"",INDEX(Responses!$O$2:$O$1001,$S404)&lt;=2),", Doctor communication","")&amp;IF(AND(INDEX(Responses!$P$2:$P$1001,$S404)&lt;&gt;"",INDEX(Responses!$P$2:$P$1001,$S404)&lt;=2),", Time to ask questions","")&amp;IF(AND(INDEX(Responses!$Q$2:$Q$1001,$S404)&lt;&gt;"",INDEX(Responses!$Q$2:$Q$1001,$S404)&lt;=2),", Front desk and billing staff","")&amp;IF(AND(INDEX(Responses!$R$2:$R$1001,$S404)&lt;&gt;"",INDEX(Responses!$R$2:$R$1001,$S404)&lt;=2),", Billing clarity","")&amp;IF(AND(INDEX(Responses!$S$2:$S$1001,$S404)&lt;&gt;"",INDEX(Responses!$S$2:$S$1001,$S404)&lt;=2),", Cleanliness","")&amp;IF(AND(INDEX(Responses!$T$2:$T$1001,$S404)&lt;&gt;"",INDEX(Responses!$T$2:$T$1001,$S404)&lt;=2),", Nursing responsiveness","")&amp;IF(AND(INDEX(Responses!$U$2:$U$1001,$S404)&lt;&gt;"",INDEX(Responses!$U$2:$U$1001,$S404)&lt;=2),", Nursing courtesy","")&amp;IF(AND(INDEX(Responses!$V$2:$V$1001,$S404)&lt;&gt;"",INDEX(Responses!$V$2:$V$1001,$S404)&lt;=2),", Food","")&amp;IF(AND(INDEX(Responses!$W$2:$W$1001,$S404)&lt;&gt;"",INDEX(Responses!$W$2:$W$1001,$S404)&lt;=2),", Insurance/TPA","")&amp;IF(AND(INDEX(Responses!$X$2:$X$1001,$S404)&lt;&gt;"",INDEX(Responses!$X$2:$X$1001,$S404)&lt;=2),", Discharge process","")&amp;IF(AND(INDEX(Responses!$Y$2:$Y$1001,$S404)&lt;&gt;"",INDEX(Responses!$Y$2:$Y$1001,$S404)&lt;=2),", Discharge instructions",""),3,500))</f>
        <v/>
      </c>
      <c r="G404" s="24" t="str">
        <f aca="false">IF($S404="","",INDEX(Responses!$L$2:$L$1001,$S404)&amp;"")</f>
        <v/>
      </c>
      <c r="H404" s="27"/>
      <c r="I404" s="33"/>
      <c r="J404" s="34" t="str">
        <f aca="false">IF(OR(I404="",B404=""),"",ROUND((I404-B404)*24,1))</f>
        <v/>
      </c>
      <c r="K404" s="27"/>
      <c r="L404" s="27"/>
      <c r="M404" s="27"/>
      <c r="N404" s="35"/>
      <c r="O404" s="36" t="str">
        <f aca="false">IF(OR(N404="",B404=""),"",N404-B404)</f>
        <v/>
      </c>
      <c r="P404" s="24" t="str">
        <f aca="false">IF(J404="","",IF(AND(C404="IPD",J404&lt;=24),"Yes",IF(AND(C404&lt;&gt;"IPD",J404&lt;=48),"Yes","No")))</f>
        <v/>
      </c>
      <c r="Q404" s="24" t="str">
        <f aca="false">IF(B404="","",TEXT(B404,"yyyy-mm"))</f>
        <v/>
      </c>
      <c r="R404" s="34" t="str">
        <f aca="false">IF(AND(Q404='Monthly Summary'!$C$4,J404&lt;&gt;""),J404,"")</f>
        <v/>
      </c>
      <c r="S404" s="24" t="str">
        <f aca="false">IF(A404="","",IFERROR(MATCH(A404,Responses!$A$2:$A$1001,0),""))</f>
        <v/>
      </c>
    </row>
    <row r="405" customFormat="false" ht="15" hidden="false" customHeight="false" outlineLevel="0" collapsed="false">
      <c r="A405" s="27"/>
      <c r="B405" s="32" t="str">
        <f aca="false">IF($S405="","",INDEX(Responses!$B$2:$B$1001,$S405))</f>
        <v/>
      </c>
      <c r="C405" s="24" t="str">
        <f aca="false">IF($S405="","",INDEX(Responses!$E$2:$E$1001,$S405)&amp;"")</f>
        <v/>
      </c>
      <c r="D405" s="24" t="str">
        <f aca="false">IF($S405="","",INDEX(Responses!$G$2:$G$1001,$S405)&amp;"")</f>
        <v/>
      </c>
      <c r="E405" s="24" t="str">
        <f aca="false">IF($S405="","",INDEX(Responses!$J$2:$J$1001,$S405))</f>
        <v/>
      </c>
      <c r="F405" s="24" t="str">
        <f aca="false">IF($S405="","",MID(IF(AND(INDEX(Responses!$M$2:$M$1001,$S405)&lt;&gt;"",INDEX(Responses!$M$2:$M$1001,$S405)&lt;=2),", Booking/Admission","")&amp;IF(AND(INDEX(Responses!$N$2:$N$1001,$S405)&lt;&gt;"",INDEX(Responses!$N$2:$N$1001,$S405)&lt;=2),", Waiting time","")&amp;IF(AND(INDEX(Responses!$O$2:$O$1001,$S405)&lt;&gt;"",INDEX(Responses!$O$2:$O$1001,$S405)&lt;=2),", Doctor communication","")&amp;IF(AND(INDEX(Responses!$P$2:$P$1001,$S405)&lt;&gt;"",INDEX(Responses!$P$2:$P$1001,$S405)&lt;=2),", Time to ask questions","")&amp;IF(AND(INDEX(Responses!$Q$2:$Q$1001,$S405)&lt;&gt;"",INDEX(Responses!$Q$2:$Q$1001,$S405)&lt;=2),", Front desk and billing staff","")&amp;IF(AND(INDEX(Responses!$R$2:$R$1001,$S405)&lt;&gt;"",INDEX(Responses!$R$2:$R$1001,$S405)&lt;=2),", Billing clarity","")&amp;IF(AND(INDEX(Responses!$S$2:$S$1001,$S405)&lt;&gt;"",INDEX(Responses!$S$2:$S$1001,$S405)&lt;=2),", Cleanliness","")&amp;IF(AND(INDEX(Responses!$T$2:$T$1001,$S405)&lt;&gt;"",INDEX(Responses!$T$2:$T$1001,$S405)&lt;=2),", Nursing responsiveness","")&amp;IF(AND(INDEX(Responses!$U$2:$U$1001,$S405)&lt;&gt;"",INDEX(Responses!$U$2:$U$1001,$S405)&lt;=2),", Nursing courtesy","")&amp;IF(AND(INDEX(Responses!$V$2:$V$1001,$S405)&lt;&gt;"",INDEX(Responses!$V$2:$V$1001,$S405)&lt;=2),", Food","")&amp;IF(AND(INDEX(Responses!$W$2:$W$1001,$S405)&lt;&gt;"",INDEX(Responses!$W$2:$W$1001,$S405)&lt;=2),", Insurance/TPA","")&amp;IF(AND(INDEX(Responses!$X$2:$X$1001,$S405)&lt;&gt;"",INDEX(Responses!$X$2:$X$1001,$S405)&lt;=2),", Discharge process","")&amp;IF(AND(INDEX(Responses!$Y$2:$Y$1001,$S405)&lt;&gt;"",INDEX(Responses!$Y$2:$Y$1001,$S405)&lt;=2),", Discharge instructions",""),3,500))</f>
        <v/>
      </c>
      <c r="G405" s="24" t="str">
        <f aca="false">IF($S405="","",INDEX(Responses!$L$2:$L$1001,$S405)&amp;"")</f>
        <v/>
      </c>
      <c r="H405" s="27"/>
      <c r="I405" s="33"/>
      <c r="J405" s="34" t="str">
        <f aca="false">IF(OR(I405="",B405=""),"",ROUND((I405-B405)*24,1))</f>
        <v/>
      </c>
      <c r="K405" s="27"/>
      <c r="L405" s="27"/>
      <c r="M405" s="27"/>
      <c r="N405" s="35"/>
      <c r="O405" s="36" t="str">
        <f aca="false">IF(OR(N405="",B405=""),"",N405-B405)</f>
        <v/>
      </c>
      <c r="P405" s="24" t="str">
        <f aca="false">IF(J405="","",IF(AND(C405="IPD",J405&lt;=24),"Yes",IF(AND(C405&lt;&gt;"IPD",J405&lt;=48),"Yes","No")))</f>
        <v/>
      </c>
      <c r="Q405" s="24" t="str">
        <f aca="false">IF(B405="","",TEXT(B405,"yyyy-mm"))</f>
        <v/>
      </c>
      <c r="R405" s="34" t="str">
        <f aca="false">IF(AND(Q405='Monthly Summary'!$C$4,J405&lt;&gt;""),J405,"")</f>
        <v/>
      </c>
      <c r="S405" s="24" t="str">
        <f aca="false">IF(A405="","",IFERROR(MATCH(A405,Responses!$A$2:$A$1001,0),""))</f>
        <v/>
      </c>
    </row>
    <row r="406" customFormat="false" ht="15" hidden="false" customHeight="false" outlineLevel="0" collapsed="false">
      <c r="A406" s="27"/>
      <c r="B406" s="32" t="str">
        <f aca="false">IF($S406="","",INDEX(Responses!$B$2:$B$1001,$S406))</f>
        <v/>
      </c>
      <c r="C406" s="24" t="str">
        <f aca="false">IF($S406="","",INDEX(Responses!$E$2:$E$1001,$S406)&amp;"")</f>
        <v/>
      </c>
      <c r="D406" s="24" t="str">
        <f aca="false">IF($S406="","",INDEX(Responses!$G$2:$G$1001,$S406)&amp;"")</f>
        <v/>
      </c>
      <c r="E406" s="24" t="str">
        <f aca="false">IF($S406="","",INDEX(Responses!$J$2:$J$1001,$S406))</f>
        <v/>
      </c>
      <c r="F406" s="24" t="str">
        <f aca="false">IF($S406="","",MID(IF(AND(INDEX(Responses!$M$2:$M$1001,$S406)&lt;&gt;"",INDEX(Responses!$M$2:$M$1001,$S406)&lt;=2),", Booking/Admission","")&amp;IF(AND(INDEX(Responses!$N$2:$N$1001,$S406)&lt;&gt;"",INDEX(Responses!$N$2:$N$1001,$S406)&lt;=2),", Waiting time","")&amp;IF(AND(INDEX(Responses!$O$2:$O$1001,$S406)&lt;&gt;"",INDEX(Responses!$O$2:$O$1001,$S406)&lt;=2),", Doctor communication","")&amp;IF(AND(INDEX(Responses!$P$2:$P$1001,$S406)&lt;&gt;"",INDEX(Responses!$P$2:$P$1001,$S406)&lt;=2),", Time to ask questions","")&amp;IF(AND(INDEX(Responses!$Q$2:$Q$1001,$S406)&lt;&gt;"",INDEX(Responses!$Q$2:$Q$1001,$S406)&lt;=2),", Front desk and billing staff","")&amp;IF(AND(INDEX(Responses!$R$2:$R$1001,$S406)&lt;&gt;"",INDEX(Responses!$R$2:$R$1001,$S406)&lt;=2),", Billing clarity","")&amp;IF(AND(INDEX(Responses!$S$2:$S$1001,$S406)&lt;&gt;"",INDEX(Responses!$S$2:$S$1001,$S406)&lt;=2),", Cleanliness","")&amp;IF(AND(INDEX(Responses!$T$2:$T$1001,$S406)&lt;&gt;"",INDEX(Responses!$T$2:$T$1001,$S406)&lt;=2),", Nursing responsiveness","")&amp;IF(AND(INDEX(Responses!$U$2:$U$1001,$S406)&lt;&gt;"",INDEX(Responses!$U$2:$U$1001,$S406)&lt;=2),", Nursing courtesy","")&amp;IF(AND(INDEX(Responses!$V$2:$V$1001,$S406)&lt;&gt;"",INDEX(Responses!$V$2:$V$1001,$S406)&lt;=2),", Food","")&amp;IF(AND(INDEX(Responses!$W$2:$W$1001,$S406)&lt;&gt;"",INDEX(Responses!$W$2:$W$1001,$S406)&lt;=2),", Insurance/TPA","")&amp;IF(AND(INDEX(Responses!$X$2:$X$1001,$S406)&lt;&gt;"",INDEX(Responses!$X$2:$X$1001,$S406)&lt;=2),", Discharge process","")&amp;IF(AND(INDEX(Responses!$Y$2:$Y$1001,$S406)&lt;&gt;"",INDEX(Responses!$Y$2:$Y$1001,$S406)&lt;=2),", Discharge instructions",""),3,500))</f>
        <v/>
      </c>
      <c r="G406" s="24" t="str">
        <f aca="false">IF($S406="","",INDEX(Responses!$L$2:$L$1001,$S406)&amp;"")</f>
        <v/>
      </c>
      <c r="H406" s="27"/>
      <c r="I406" s="33"/>
      <c r="J406" s="34" t="str">
        <f aca="false">IF(OR(I406="",B406=""),"",ROUND((I406-B406)*24,1))</f>
        <v/>
      </c>
      <c r="K406" s="27"/>
      <c r="L406" s="27"/>
      <c r="M406" s="27"/>
      <c r="N406" s="35"/>
      <c r="O406" s="36" t="str">
        <f aca="false">IF(OR(N406="",B406=""),"",N406-B406)</f>
        <v/>
      </c>
      <c r="P406" s="24" t="str">
        <f aca="false">IF(J406="","",IF(AND(C406="IPD",J406&lt;=24),"Yes",IF(AND(C406&lt;&gt;"IPD",J406&lt;=48),"Yes","No")))</f>
        <v/>
      </c>
      <c r="Q406" s="24" t="str">
        <f aca="false">IF(B406="","",TEXT(B406,"yyyy-mm"))</f>
        <v/>
      </c>
      <c r="R406" s="34" t="str">
        <f aca="false">IF(AND(Q406='Monthly Summary'!$C$4,J406&lt;&gt;""),J406,"")</f>
        <v/>
      </c>
      <c r="S406" s="24" t="str">
        <f aca="false">IF(A406="","",IFERROR(MATCH(A406,Responses!$A$2:$A$1001,0),""))</f>
        <v/>
      </c>
    </row>
    <row r="407" customFormat="false" ht="15" hidden="false" customHeight="false" outlineLevel="0" collapsed="false">
      <c r="A407" s="27"/>
      <c r="B407" s="32" t="str">
        <f aca="false">IF($S407="","",INDEX(Responses!$B$2:$B$1001,$S407))</f>
        <v/>
      </c>
      <c r="C407" s="24" t="str">
        <f aca="false">IF($S407="","",INDEX(Responses!$E$2:$E$1001,$S407)&amp;"")</f>
        <v/>
      </c>
      <c r="D407" s="24" t="str">
        <f aca="false">IF($S407="","",INDEX(Responses!$G$2:$G$1001,$S407)&amp;"")</f>
        <v/>
      </c>
      <c r="E407" s="24" t="str">
        <f aca="false">IF($S407="","",INDEX(Responses!$J$2:$J$1001,$S407))</f>
        <v/>
      </c>
      <c r="F407" s="24" t="str">
        <f aca="false">IF($S407="","",MID(IF(AND(INDEX(Responses!$M$2:$M$1001,$S407)&lt;&gt;"",INDEX(Responses!$M$2:$M$1001,$S407)&lt;=2),", Booking/Admission","")&amp;IF(AND(INDEX(Responses!$N$2:$N$1001,$S407)&lt;&gt;"",INDEX(Responses!$N$2:$N$1001,$S407)&lt;=2),", Waiting time","")&amp;IF(AND(INDEX(Responses!$O$2:$O$1001,$S407)&lt;&gt;"",INDEX(Responses!$O$2:$O$1001,$S407)&lt;=2),", Doctor communication","")&amp;IF(AND(INDEX(Responses!$P$2:$P$1001,$S407)&lt;&gt;"",INDEX(Responses!$P$2:$P$1001,$S407)&lt;=2),", Time to ask questions","")&amp;IF(AND(INDEX(Responses!$Q$2:$Q$1001,$S407)&lt;&gt;"",INDEX(Responses!$Q$2:$Q$1001,$S407)&lt;=2),", Front desk and billing staff","")&amp;IF(AND(INDEX(Responses!$R$2:$R$1001,$S407)&lt;&gt;"",INDEX(Responses!$R$2:$R$1001,$S407)&lt;=2),", Billing clarity","")&amp;IF(AND(INDEX(Responses!$S$2:$S$1001,$S407)&lt;&gt;"",INDEX(Responses!$S$2:$S$1001,$S407)&lt;=2),", Cleanliness","")&amp;IF(AND(INDEX(Responses!$T$2:$T$1001,$S407)&lt;&gt;"",INDEX(Responses!$T$2:$T$1001,$S407)&lt;=2),", Nursing responsiveness","")&amp;IF(AND(INDEX(Responses!$U$2:$U$1001,$S407)&lt;&gt;"",INDEX(Responses!$U$2:$U$1001,$S407)&lt;=2),", Nursing courtesy","")&amp;IF(AND(INDEX(Responses!$V$2:$V$1001,$S407)&lt;&gt;"",INDEX(Responses!$V$2:$V$1001,$S407)&lt;=2),", Food","")&amp;IF(AND(INDEX(Responses!$W$2:$W$1001,$S407)&lt;&gt;"",INDEX(Responses!$W$2:$W$1001,$S407)&lt;=2),", Insurance/TPA","")&amp;IF(AND(INDEX(Responses!$X$2:$X$1001,$S407)&lt;&gt;"",INDEX(Responses!$X$2:$X$1001,$S407)&lt;=2),", Discharge process","")&amp;IF(AND(INDEX(Responses!$Y$2:$Y$1001,$S407)&lt;&gt;"",INDEX(Responses!$Y$2:$Y$1001,$S407)&lt;=2),", Discharge instructions",""),3,500))</f>
        <v/>
      </c>
      <c r="G407" s="24" t="str">
        <f aca="false">IF($S407="","",INDEX(Responses!$L$2:$L$1001,$S407)&amp;"")</f>
        <v/>
      </c>
      <c r="H407" s="27"/>
      <c r="I407" s="33"/>
      <c r="J407" s="34" t="str">
        <f aca="false">IF(OR(I407="",B407=""),"",ROUND((I407-B407)*24,1))</f>
        <v/>
      </c>
      <c r="K407" s="27"/>
      <c r="L407" s="27"/>
      <c r="M407" s="27"/>
      <c r="N407" s="35"/>
      <c r="O407" s="36" t="str">
        <f aca="false">IF(OR(N407="",B407=""),"",N407-B407)</f>
        <v/>
      </c>
      <c r="P407" s="24" t="str">
        <f aca="false">IF(J407="","",IF(AND(C407="IPD",J407&lt;=24),"Yes",IF(AND(C407&lt;&gt;"IPD",J407&lt;=48),"Yes","No")))</f>
        <v/>
      </c>
      <c r="Q407" s="24" t="str">
        <f aca="false">IF(B407="","",TEXT(B407,"yyyy-mm"))</f>
        <v/>
      </c>
      <c r="R407" s="34" t="str">
        <f aca="false">IF(AND(Q407='Monthly Summary'!$C$4,J407&lt;&gt;""),J407,"")</f>
        <v/>
      </c>
      <c r="S407" s="24" t="str">
        <f aca="false">IF(A407="","",IFERROR(MATCH(A407,Responses!$A$2:$A$1001,0),""))</f>
        <v/>
      </c>
    </row>
    <row r="408" customFormat="false" ht="15" hidden="false" customHeight="false" outlineLevel="0" collapsed="false">
      <c r="A408" s="27"/>
      <c r="B408" s="32" t="str">
        <f aca="false">IF($S408="","",INDEX(Responses!$B$2:$B$1001,$S408))</f>
        <v/>
      </c>
      <c r="C408" s="24" t="str">
        <f aca="false">IF($S408="","",INDEX(Responses!$E$2:$E$1001,$S408)&amp;"")</f>
        <v/>
      </c>
      <c r="D408" s="24" t="str">
        <f aca="false">IF($S408="","",INDEX(Responses!$G$2:$G$1001,$S408)&amp;"")</f>
        <v/>
      </c>
      <c r="E408" s="24" t="str">
        <f aca="false">IF($S408="","",INDEX(Responses!$J$2:$J$1001,$S408))</f>
        <v/>
      </c>
      <c r="F408" s="24" t="str">
        <f aca="false">IF($S408="","",MID(IF(AND(INDEX(Responses!$M$2:$M$1001,$S408)&lt;&gt;"",INDEX(Responses!$M$2:$M$1001,$S408)&lt;=2),", Booking/Admission","")&amp;IF(AND(INDEX(Responses!$N$2:$N$1001,$S408)&lt;&gt;"",INDEX(Responses!$N$2:$N$1001,$S408)&lt;=2),", Waiting time","")&amp;IF(AND(INDEX(Responses!$O$2:$O$1001,$S408)&lt;&gt;"",INDEX(Responses!$O$2:$O$1001,$S408)&lt;=2),", Doctor communication","")&amp;IF(AND(INDEX(Responses!$P$2:$P$1001,$S408)&lt;&gt;"",INDEX(Responses!$P$2:$P$1001,$S408)&lt;=2),", Time to ask questions","")&amp;IF(AND(INDEX(Responses!$Q$2:$Q$1001,$S408)&lt;&gt;"",INDEX(Responses!$Q$2:$Q$1001,$S408)&lt;=2),", Front desk and billing staff","")&amp;IF(AND(INDEX(Responses!$R$2:$R$1001,$S408)&lt;&gt;"",INDEX(Responses!$R$2:$R$1001,$S408)&lt;=2),", Billing clarity","")&amp;IF(AND(INDEX(Responses!$S$2:$S$1001,$S408)&lt;&gt;"",INDEX(Responses!$S$2:$S$1001,$S408)&lt;=2),", Cleanliness","")&amp;IF(AND(INDEX(Responses!$T$2:$T$1001,$S408)&lt;&gt;"",INDEX(Responses!$T$2:$T$1001,$S408)&lt;=2),", Nursing responsiveness","")&amp;IF(AND(INDEX(Responses!$U$2:$U$1001,$S408)&lt;&gt;"",INDEX(Responses!$U$2:$U$1001,$S408)&lt;=2),", Nursing courtesy","")&amp;IF(AND(INDEX(Responses!$V$2:$V$1001,$S408)&lt;&gt;"",INDEX(Responses!$V$2:$V$1001,$S408)&lt;=2),", Food","")&amp;IF(AND(INDEX(Responses!$W$2:$W$1001,$S408)&lt;&gt;"",INDEX(Responses!$W$2:$W$1001,$S408)&lt;=2),", Insurance/TPA","")&amp;IF(AND(INDEX(Responses!$X$2:$X$1001,$S408)&lt;&gt;"",INDEX(Responses!$X$2:$X$1001,$S408)&lt;=2),", Discharge process","")&amp;IF(AND(INDEX(Responses!$Y$2:$Y$1001,$S408)&lt;&gt;"",INDEX(Responses!$Y$2:$Y$1001,$S408)&lt;=2),", Discharge instructions",""),3,500))</f>
        <v/>
      </c>
      <c r="G408" s="24" t="str">
        <f aca="false">IF($S408="","",INDEX(Responses!$L$2:$L$1001,$S408)&amp;"")</f>
        <v/>
      </c>
      <c r="H408" s="27"/>
      <c r="I408" s="33"/>
      <c r="J408" s="34" t="str">
        <f aca="false">IF(OR(I408="",B408=""),"",ROUND((I408-B408)*24,1))</f>
        <v/>
      </c>
      <c r="K408" s="27"/>
      <c r="L408" s="27"/>
      <c r="M408" s="27"/>
      <c r="N408" s="35"/>
      <c r="O408" s="36" t="str">
        <f aca="false">IF(OR(N408="",B408=""),"",N408-B408)</f>
        <v/>
      </c>
      <c r="P408" s="24" t="str">
        <f aca="false">IF(J408="","",IF(AND(C408="IPD",J408&lt;=24),"Yes",IF(AND(C408&lt;&gt;"IPD",J408&lt;=48),"Yes","No")))</f>
        <v/>
      </c>
      <c r="Q408" s="24" t="str">
        <f aca="false">IF(B408="","",TEXT(B408,"yyyy-mm"))</f>
        <v/>
      </c>
      <c r="R408" s="34" t="str">
        <f aca="false">IF(AND(Q408='Monthly Summary'!$C$4,J408&lt;&gt;""),J408,"")</f>
        <v/>
      </c>
      <c r="S408" s="24" t="str">
        <f aca="false">IF(A408="","",IFERROR(MATCH(A408,Responses!$A$2:$A$1001,0),""))</f>
        <v/>
      </c>
    </row>
    <row r="409" customFormat="false" ht="15" hidden="false" customHeight="false" outlineLevel="0" collapsed="false">
      <c r="A409" s="27"/>
      <c r="B409" s="32" t="str">
        <f aca="false">IF($S409="","",INDEX(Responses!$B$2:$B$1001,$S409))</f>
        <v/>
      </c>
      <c r="C409" s="24" t="str">
        <f aca="false">IF($S409="","",INDEX(Responses!$E$2:$E$1001,$S409)&amp;"")</f>
        <v/>
      </c>
      <c r="D409" s="24" t="str">
        <f aca="false">IF($S409="","",INDEX(Responses!$G$2:$G$1001,$S409)&amp;"")</f>
        <v/>
      </c>
      <c r="E409" s="24" t="str">
        <f aca="false">IF($S409="","",INDEX(Responses!$J$2:$J$1001,$S409))</f>
        <v/>
      </c>
      <c r="F409" s="24" t="str">
        <f aca="false">IF($S409="","",MID(IF(AND(INDEX(Responses!$M$2:$M$1001,$S409)&lt;&gt;"",INDEX(Responses!$M$2:$M$1001,$S409)&lt;=2),", Booking/Admission","")&amp;IF(AND(INDEX(Responses!$N$2:$N$1001,$S409)&lt;&gt;"",INDEX(Responses!$N$2:$N$1001,$S409)&lt;=2),", Waiting time","")&amp;IF(AND(INDEX(Responses!$O$2:$O$1001,$S409)&lt;&gt;"",INDEX(Responses!$O$2:$O$1001,$S409)&lt;=2),", Doctor communication","")&amp;IF(AND(INDEX(Responses!$P$2:$P$1001,$S409)&lt;&gt;"",INDEX(Responses!$P$2:$P$1001,$S409)&lt;=2),", Time to ask questions","")&amp;IF(AND(INDEX(Responses!$Q$2:$Q$1001,$S409)&lt;&gt;"",INDEX(Responses!$Q$2:$Q$1001,$S409)&lt;=2),", Front desk and billing staff","")&amp;IF(AND(INDEX(Responses!$R$2:$R$1001,$S409)&lt;&gt;"",INDEX(Responses!$R$2:$R$1001,$S409)&lt;=2),", Billing clarity","")&amp;IF(AND(INDEX(Responses!$S$2:$S$1001,$S409)&lt;&gt;"",INDEX(Responses!$S$2:$S$1001,$S409)&lt;=2),", Cleanliness","")&amp;IF(AND(INDEX(Responses!$T$2:$T$1001,$S409)&lt;&gt;"",INDEX(Responses!$T$2:$T$1001,$S409)&lt;=2),", Nursing responsiveness","")&amp;IF(AND(INDEX(Responses!$U$2:$U$1001,$S409)&lt;&gt;"",INDEX(Responses!$U$2:$U$1001,$S409)&lt;=2),", Nursing courtesy","")&amp;IF(AND(INDEX(Responses!$V$2:$V$1001,$S409)&lt;&gt;"",INDEX(Responses!$V$2:$V$1001,$S409)&lt;=2),", Food","")&amp;IF(AND(INDEX(Responses!$W$2:$W$1001,$S409)&lt;&gt;"",INDEX(Responses!$W$2:$W$1001,$S409)&lt;=2),", Insurance/TPA","")&amp;IF(AND(INDEX(Responses!$X$2:$X$1001,$S409)&lt;&gt;"",INDEX(Responses!$X$2:$X$1001,$S409)&lt;=2),", Discharge process","")&amp;IF(AND(INDEX(Responses!$Y$2:$Y$1001,$S409)&lt;&gt;"",INDEX(Responses!$Y$2:$Y$1001,$S409)&lt;=2),", Discharge instructions",""),3,500))</f>
        <v/>
      </c>
      <c r="G409" s="24" t="str">
        <f aca="false">IF($S409="","",INDEX(Responses!$L$2:$L$1001,$S409)&amp;"")</f>
        <v/>
      </c>
      <c r="H409" s="27"/>
      <c r="I409" s="33"/>
      <c r="J409" s="34" t="str">
        <f aca="false">IF(OR(I409="",B409=""),"",ROUND((I409-B409)*24,1))</f>
        <v/>
      </c>
      <c r="K409" s="27"/>
      <c r="L409" s="27"/>
      <c r="M409" s="27"/>
      <c r="N409" s="35"/>
      <c r="O409" s="36" t="str">
        <f aca="false">IF(OR(N409="",B409=""),"",N409-B409)</f>
        <v/>
      </c>
      <c r="P409" s="24" t="str">
        <f aca="false">IF(J409="","",IF(AND(C409="IPD",J409&lt;=24),"Yes",IF(AND(C409&lt;&gt;"IPD",J409&lt;=48),"Yes","No")))</f>
        <v/>
      </c>
      <c r="Q409" s="24" t="str">
        <f aca="false">IF(B409="","",TEXT(B409,"yyyy-mm"))</f>
        <v/>
      </c>
      <c r="R409" s="34" t="str">
        <f aca="false">IF(AND(Q409='Monthly Summary'!$C$4,J409&lt;&gt;""),J409,"")</f>
        <v/>
      </c>
      <c r="S409" s="24" t="str">
        <f aca="false">IF(A409="","",IFERROR(MATCH(A409,Responses!$A$2:$A$1001,0),""))</f>
        <v/>
      </c>
    </row>
    <row r="410" customFormat="false" ht="15" hidden="false" customHeight="false" outlineLevel="0" collapsed="false">
      <c r="A410" s="27"/>
      <c r="B410" s="32" t="str">
        <f aca="false">IF($S410="","",INDEX(Responses!$B$2:$B$1001,$S410))</f>
        <v/>
      </c>
      <c r="C410" s="24" t="str">
        <f aca="false">IF($S410="","",INDEX(Responses!$E$2:$E$1001,$S410)&amp;"")</f>
        <v/>
      </c>
      <c r="D410" s="24" t="str">
        <f aca="false">IF($S410="","",INDEX(Responses!$G$2:$G$1001,$S410)&amp;"")</f>
        <v/>
      </c>
      <c r="E410" s="24" t="str">
        <f aca="false">IF($S410="","",INDEX(Responses!$J$2:$J$1001,$S410))</f>
        <v/>
      </c>
      <c r="F410" s="24" t="str">
        <f aca="false">IF($S410="","",MID(IF(AND(INDEX(Responses!$M$2:$M$1001,$S410)&lt;&gt;"",INDEX(Responses!$M$2:$M$1001,$S410)&lt;=2),", Booking/Admission","")&amp;IF(AND(INDEX(Responses!$N$2:$N$1001,$S410)&lt;&gt;"",INDEX(Responses!$N$2:$N$1001,$S410)&lt;=2),", Waiting time","")&amp;IF(AND(INDEX(Responses!$O$2:$O$1001,$S410)&lt;&gt;"",INDEX(Responses!$O$2:$O$1001,$S410)&lt;=2),", Doctor communication","")&amp;IF(AND(INDEX(Responses!$P$2:$P$1001,$S410)&lt;&gt;"",INDEX(Responses!$P$2:$P$1001,$S410)&lt;=2),", Time to ask questions","")&amp;IF(AND(INDEX(Responses!$Q$2:$Q$1001,$S410)&lt;&gt;"",INDEX(Responses!$Q$2:$Q$1001,$S410)&lt;=2),", Front desk and billing staff","")&amp;IF(AND(INDEX(Responses!$R$2:$R$1001,$S410)&lt;&gt;"",INDEX(Responses!$R$2:$R$1001,$S410)&lt;=2),", Billing clarity","")&amp;IF(AND(INDEX(Responses!$S$2:$S$1001,$S410)&lt;&gt;"",INDEX(Responses!$S$2:$S$1001,$S410)&lt;=2),", Cleanliness","")&amp;IF(AND(INDEX(Responses!$T$2:$T$1001,$S410)&lt;&gt;"",INDEX(Responses!$T$2:$T$1001,$S410)&lt;=2),", Nursing responsiveness","")&amp;IF(AND(INDEX(Responses!$U$2:$U$1001,$S410)&lt;&gt;"",INDEX(Responses!$U$2:$U$1001,$S410)&lt;=2),", Nursing courtesy","")&amp;IF(AND(INDEX(Responses!$V$2:$V$1001,$S410)&lt;&gt;"",INDEX(Responses!$V$2:$V$1001,$S410)&lt;=2),", Food","")&amp;IF(AND(INDEX(Responses!$W$2:$W$1001,$S410)&lt;&gt;"",INDEX(Responses!$W$2:$W$1001,$S410)&lt;=2),", Insurance/TPA","")&amp;IF(AND(INDEX(Responses!$X$2:$X$1001,$S410)&lt;&gt;"",INDEX(Responses!$X$2:$X$1001,$S410)&lt;=2),", Discharge process","")&amp;IF(AND(INDEX(Responses!$Y$2:$Y$1001,$S410)&lt;&gt;"",INDEX(Responses!$Y$2:$Y$1001,$S410)&lt;=2),", Discharge instructions",""),3,500))</f>
        <v/>
      </c>
      <c r="G410" s="24" t="str">
        <f aca="false">IF($S410="","",INDEX(Responses!$L$2:$L$1001,$S410)&amp;"")</f>
        <v/>
      </c>
      <c r="H410" s="27"/>
      <c r="I410" s="33"/>
      <c r="J410" s="34" t="str">
        <f aca="false">IF(OR(I410="",B410=""),"",ROUND((I410-B410)*24,1))</f>
        <v/>
      </c>
      <c r="K410" s="27"/>
      <c r="L410" s="27"/>
      <c r="M410" s="27"/>
      <c r="N410" s="35"/>
      <c r="O410" s="36" t="str">
        <f aca="false">IF(OR(N410="",B410=""),"",N410-B410)</f>
        <v/>
      </c>
      <c r="P410" s="24" t="str">
        <f aca="false">IF(J410="","",IF(AND(C410="IPD",J410&lt;=24),"Yes",IF(AND(C410&lt;&gt;"IPD",J410&lt;=48),"Yes","No")))</f>
        <v/>
      </c>
      <c r="Q410" s="24" t="str">
        <f aca="false">IF(B410="","",TEXT(B410,"yyyy-mm"))</f>
        <v/>
      </c>
      <c r="R410" s="34" t="str">
        <f aca="false">IF(AND(Q410='Monthly Summary'!$C$4,J410&lt;&gt;""),J410,"")</f>
        <v/>
      </c>
      <c r="S410" s="24" t="str">
        <f aca="false">IF(A410="","",IFERROR(MATCH(A410,Responses!$A$2:$A$1001,0),""))</f>
        <v/>
      </c>
    </row>
    <row r="411" customFormat="false" ht="15" hidden="false" customHeight="false" outlineLevel="0" collapsed="false">
      <c r="A411" s="27"/>
      <c r="B411" s="32" t="str">
        <f aca="false">IF($S411="","",INDEX(Responses!$B$2:$B$1001,$S411))</f>
        <v/>
      </c>
      <c r="C411" s="24" t="str">
        <f aca="false">IF($S411="","",INDEX(Responses!$E$2:$E$1001,$S411)&amp;"")</f>
        <v/>
      </c>
      <c r="D411" s="24" t="str">
        <f aca="false">IF($S411="","",INDEX(Responses!$G$2:$G$1001,$S411)&amp;"")</f>
        <v/>
      </c>
      <c r="E411" s="24" t="str">
        <f aca="false">IF($S411="","",INDEX(Responses!$J$2:$J$1001,$S411))</f>
        <v/>
      </c>
      <c r="F411" s="24" t="str">
        <f aca="false">IF($S411="","",MID(IF(AND(INDEX(Responses!$M$2:$M$1001,$S411)&lt;&gt;"",INDEX(Responses!$M$2:$M$1001,$S411)&lt;=2),", Booking/Admission","")&amp;IF(AND(INDEX(Responses!$N$2:$N$1001,$S411)&lt;&gt;"",INDEX(Responses!$N$2:$N$1001,$S411)&lt;=2),", Waiting time","")&amp;IF(AND(INDEX(Responses!$O$2:$O$1001,$S411)&lt;&gt;"",INDEX(Responses!$O$2:$O$1001,$S411)&lt;=2),", Doctor communication","")&amp;IF(AND(INDEX(Responses!$P$2:$P$1001,$S411)&lt;&gt;"",INDEX(Responses!$P$2:$P$1001,$S411)&lt;=2),", Time to ask questions","")&amp;IF(AND(INDEX(Responses!$Q$2:$Q$1001,$S411)&lt;&gt;"",INDEX(Responses!$Q$2:$Q$1001,$S411)&lt;=2),", Front desk and billing staff","")&amp;IF(AND(INDEX(Responses!$R$2:$R$1001,$S411)&lt;&gt;"",INDEX(Responses!$R$2:$R$1001,$S411)&lt;=2),", Billing clarity","")&amp;IF(AND(INDEX(Responses!$S$2:$S$1001,$S411)&lt;&gt;"",INDEX(Responses!$S$2:$S$1001,$S411)&lt;=2),", Cleanliness","")&amp;IF(AND(INDEX(Responses!$T$2:$T$1001,$S411)&lt;&gt;"",INDEX(Responses!$T$2:$T$1001,$S411)&lt;=2),", Nursing responsiveness","")&amp;IF(AND(INDEX(Responses!$U$2:$U$1001,$S411)&lt;&gt;"",INDEX(Responses!$U$2:$U$1001,$S411)&lt;=2),", Nursing courtesy","")&amp;IF(AND(INDEX(Responses!$V$2:$V$1001,$S411)&lt;&gt;"",INDEX(Responses!$V$2:$V$1001,$S411)&lt;=2),", Food","")&amp;IF(AND(INDEX(Responses!$W$2:$W$1001,$S411)&lt;&gt;"",INDEX(Responses!$W$2:$W$1001,$S411)&lt;=2),", Insurance/TPA","")&amp;IF(AND(INDEX(Responses!$X$2:$X$1001,$S411)&lt;&gt;"",INDEX(Responses!$X$2:$X$1001,$S411)&lt;=2),", Discharge process","")&amp;IF(AND(INDEX(Responses!$Y$2:$Y$1001,$S411)&lt;&gt;"",INDEX(Responses!$Y$2:$Y$1001,$S411)&lt;=2),", Discharge instructions",""),3,500))</f>
        <v/>
      </c>
      <c r="G411" s="24" t="str">
        <f aca="false">IF($S411="","",INDEX(Responses!$L$2:$L$1001,$S411)&amp;"")</f>
        <v/>
      </c>
      <c r="H411" s="27"/>
      <c r="I411" s="33"/>
      <c r="J411" s="34" t="str">
        <f aca="false">IF(OR(I411="",B411=""),"",ROUND((I411-B411)*24,1))</f>
        <v/>
      </c>
      <c r="K411" s="27"/>
      <c r="L411" s="27"/>
      <c r="M411" s="27"/>
      <c r="N411" s="35"/>
      <c r="O411" s="36" t="str">
        <f aca="false">IF(OR(N411="",B411=""),"",N411-B411)</f>
        <v/>
      </c>
      <c r="P411" s="24" t="str">
        <f aca="false">IF(J411="","",IF(AND(C411="IPD",J411&lt;=24),"Yes",IF(AND(C411&lt;&gt;"IPD",J411&lt;=48),"Yes","No")))</f>
        <v/>
      </c>
      <c r="Q411" s="24" t="str">
        <f aca="false">IF(B411="","",TEXT(B411,"yyyy-mm"))</f>
        <v/>
      </c>
      <c r="R411" s="34" t="str">
        <f aca="false">IF(AND(Q411='Monthly Summary'!$C$4,J411&lt;&gt;""),J411,"")</f>
        <v/>
      </c>
      <c r="S411" s="24" t="str">
        <f aca="false">IF(A411="","",IFERROR(MATCH(A411,Responses!$A$2:$A$1001,0),""))</f>
        <v/>
      </c>
    </row>
    <row r="412" customFormat="false" ht="15" hidden="false" customHeight="false" outlineLevel="0" collapsed="false">
      <c r="A412" s="27"/>
      <c r="B412" s="32" t="str">
        <f aca="false">IF($S412="","",INDEX(Responses!$B$2:$B$1001,$S412))</f>
        <v/>
      </c>
      <c r="C412" s="24" t="str">
        <f aca="false">IF($S412="","",INDEX(Responses!$E$2:$E$1001,$S412)&amp;"")</f>
        <v/>
      </c>
      <c r="D412" s="24" t="str">
        <f aca="false">IF($S412="","",INDEX(Responses!$G$2:$G$1001,$S412)&amp;"")</f>
        <v/>
      </c>
      <c r="E412" s="24" t="str">
        <f aca="false">IF($S412="","",INDEX(Responses!$J$2:$J$1001,$S412))</f>
        <v/>
      </c>
      <c r="F412" s="24" t="str">
        <f aca="false">IF($S412="","",MID(IF(AND(INDEX(Responses!$M$2:$M$1001,$S412)&lt;&gt;"",INDEX(Responses!$M$2:$M$1001,$S412)&lt;=2),", Booking/Admission","")&amp;IF(AND(INDEX(Responses!$N$2:$N$1001,$S412)&lt;&gt;"",INDEX(Responses!$N$2:$N$1001,$S412)&lt;=2),", Waiting time","")&amp;IF(AND(INDEX(Responses!$O$2:$O$1001,$S412)&lt;&gt;"",INDEX(Responses!$O$2:$O$1001,$S412)&lt;=2),", Doctor communication","")&amp;IF(AND(INDEX(Responses!$P$2:$P$1001,$S412)&lt;&gt;"",INDEX(Responses!$P$2:$P$1001,$S412)&lt;=2),", Time to ask questions","")&amp;IF(AND(INDEX(Responses!$Q$2:$Q$1001,$S412)&lt;&gt;"",INDEX(Responses!$Q$2:$Q$1001,$S412)&lt;=2),", Front desk and billing staff","")&amp;IF(AND(INDEX(Responses!$R$2:$R$1001,$S412)&lt;&gt;"",INDEX(Responses!$R$2:$R$1001,$S412)&lt;=2),", Billing clarity","")&amp;IF(AND(INDEX(Responses!$S$2:$S$1001,$S412)&lt;&gt;"",INDEX(Responses!$S$2:$S$1001,$S412)&lt;=2),", Cleanliness","")&amp;IF(AND(INDEX(Responses!$T$2:$T$1001,$S412)&lt;&gt;"",INDEX(Responses!$T$2:$T$1001,$S412)&lt;=2),", Nursing responsiveness","")&amp;IF(AND(INDEX(Responses!$U$2:$U$1001,$S412)&lt;&gt;"",INDEX(Responses!$U$2:$U$1001,$S412)&lt;=2),", Nursing courtesy","")&amp;IF(AND(INDEX(Responses!$V$2:$V$1001,$S412)&lt;&gt;"",INDEX(Responses!$V$2:$V$1001,$S412)&lt;=2),", Food","")&amp;IF(AND(INDEX(Responses!$W$2:$W$1001,$S412)&lt;&gt;"",INDEX(Responses!$W$2:$W$1001,$S412)&lt;=2),", Insurance/TPA","")&amp;IF(AND(INDEX(Responses!$X$2:$X$1001,$S412)&lt;&gt;"",INDEX(Responses!$X$2:$X$1001,$S412)&lt;=2),", Discharge process","")&amp;IF(AND(INDEX(Responses!$Y$2:$Y$1001,$S412)&lt;&gt;"",INDEX(Responses!$Y$2:$Y$1001,$S412)&lt;=2),", Discharge instructions",""),3,500))</f>
        <v/>
      </c>
      <c r="G412" s="24" t="str">
        <f aca="false">IF($S412="","",INDEX(Responses!$L$2:$L$1001,$S412)&amp;"")</f>
        <v/>
      </c>
      <c r="H412" s="27"/>
      <c r="I412" s="33"/>
      <c r="J412" s="34" t="str">
        <f aca="false">IF(OR(I412="",B412=""),"",ROUND((I412-B412)*24,1))</f>
        <v/>
      </c>
      <c r="K412" s="27"/>
      <c r="L412" s="27"/>
      <c r="M412" s="27"/>
      <c r="N412" s="35"/>
      <c r="O412" s="36" t="str">
        <f aca="false">IF(OR(N412="",B412=""),"",N412-B412)</f>
        <v/>
      </c>
      <c r="P412" s="24" t="str">
        <f aca="false">IF(J412="","",IF(AND(C412="IPD",J412&lt;=24),"Yes",IF(AND(C412&lt;&gt;"IPD",J412&lt;=48),"Yes","No")))</f>
        <v/>
      </c>
      <c r="Q412" s="24" t="str">
        <f aca="false">IF(B412="","",TEXT(B412,"yyyy-mm"))</f>
        <v/>
      </c>
      <c r="R412" s="34" t="str">
        <f aca="false">IF(AND(Q412='Monthly Summary'!$C$4,J412&lt;&gt;""),J412,"")</f>
        <v/>
      </c>
      <c r="S412" s="24" t="str">
        <f aca="false">IF(A412="","",IFERROR(MATCH(A412,Responses!$A$2:$A$1001,0),""))</f>
        <v/>
      </c>
    </row>
    <row r="413" customFormat="false" ht="15" hidden="false" customHeight="false" outlineLevel="0" collapsed="false">
      <c r="A413" s="27"/>
      <c r="B413" s="32" t="str">
        <f aca="false">IF($S413="","",INDEX(Responses!$B$2:$B$1001,$S413))</f>
        <v/>
      </c>
      <c r="C413" s="24" t="str">
        <f aca="false">IF($S413="","",INDEX(Responses!$E$2:$E$1001,$S413)&amp;"")</f>
        <v/>
      </c>
      <c r="D413" s="24" t="str">
        <f aca="false">IF($S413="","",INDEX(Responses!$G$2:$G$1001,$S413)&amp;"")</f>
        <v/>
      </c>
      <c r="E413" s="24" t="str">
        <f aca="false">IF($S413="","",INDEX(Responses!$J$2:$J$1001,$S413))</f>
        <v/>
      </c>
      <c r="F413" s="24" t="str">
        <f aca="false">IF($S413="","",MID(IF(AND(INDEX(Responses!$M$2:$M$1001,$S413)&lt;&gt;"",INDEX(Responses!$M$2:$M$1001,$S413)&lt;=2),", Booking/Admission","")&amp;IF(AND(INDEX(Responses!$N$2:$N$1001,$S413)&lt;&gt;"",INDEX(Responses!$N$2:$N$1001,$S413)&lt;=2),", Waiting time","")&amp;IF(AND(INDEX(Responses!$O$2:$O$1001,$S413)&lt;&gt;"",INDEX(Responses!$O$2:$O$1001,$S413)&lt;=2),", Doctor communication","")&amp;IF(AND(INDEX(Responses!$P$2:$P$1001,$S413)&lt;&gt;"",INDEX(Responses!$P$2:$P$1001,$S413)&lt;=2),", Time to ask questions","")&amp;IF(AND(INDEX(Responses!$Q$2:$Q$1001,$S413)&lt;&gt;"",INDEX(Responses!$Q$2:$Q$1001,$S413)&lt;=2),", Front desk and billing staff","")&amp;IF(AND(INDEX(Responses!$R$2:$R$1001,$S413)&lt;&gt;"",INDEX(Responses!$R$2:$R$1001,$S413)&lt;=2),", Billing clarity","")&amp;IF(AND(INDEX(Responses!$S$2:$S$1001,$S413)&lt;&gt;"",INDEX(Responses!$S$2:$S$1001,$S413)&lt;=2),", Cleanliness","")&amp;IF(AND(INDEX(Responses!$T$2:$T$1001,$S413)&lt;&gt;"",INDEX(Responses!$T$2:$T$1001,$S413)&lt;=2),", Nursing responsiveness","")&amp;IF(AND(INDEX(Responses!$U$2:$U$1001,$S413)&lt;&gt;"",INDEX(Responses!$U$2:$U$1001,$S413)&lt;=2),", Nursing courtesy","")&amp;IF(AND(INDEX(Responses!$V$2:$V$1001,$S413)&lt;&gt;"",INDEX(Responses!$V$2:$V$1001,$S413)&lt;=2),", Food","")&amp;IF(AND(INDEX(Responses!$W$2:$W$1001,$S413)&lt;&gt;"",INDEX(Responses!$W$2:$W$1001,$S413)&lt;=2),", Insurance/TPA","")&amp;IF(AND(INDEX(Responses!$X$2:$X$1001,$S413)&lt;&gt;"",INDEX(Responses!$X$2:$X$1001,$S413)&lt;=2),", Discharge process","")&amp;IF(AND(INDEX(Responses!$Y$2:$Y$1001,$S413)&lt;&gt;"",INDEX(Responses!$Y$2:$Y$1001,$S413)&lt;=2),", Discharge instructions",""),3,500))</f>
        <v/>
      </c>
      <c r="G413" s="24" t="str">
        <f aca="false">IF($S413="","",INDEX(Responses!$L$2:$L$1001,$S413)&amp;"")</f>
        <v/>
      </c>
      <c r="H413" s="27"/>
      <c r="I413" s="33"/>
      <c r="J413" s="34" t="str">
        <f aca="false">IF(OR(I413="",B413=""),"",ROUND((I413-B413)*24,1))</f>
        <v/>
      </c>
      <c r="K413" s="27"/>
      <c r="L413" s="27"/>
      <c r="M413" s="27"/>
      <c r="N413" s="35"/>
      <c r="O413" s="36" t="str">
        <f aca="false">IF(OR(N413="",B413=""),"",N413-B413)</f>
        <v/>
      </c>
      <c r="P413" s="24" t="str">
        <f aca="false">IF(J413="","",IF(AND(C413="IPD",J413&lt;=24),"Yes",IF(AND(C413&lt;&gt;"IPD",J413&lt;=48),"Yes","No")))</f>
        <v/>
      </c>
      <c r="Q413" s="24" t="str">
        <f aca="false">IF(B413="","",TEXT(B413,"yyyy-mm"))</f>
        <v/>
      </c>
      <c r="R413" s="34" t="str">
        <f aca="false">IF(AND(Q413='Monthly Summary'!$C$4,J413&lt;&gt;""),J413,"")</f>
        <v/>
      </c>
      <c r="S413" s="24" t="str">
        <f aca="false">IF(A413="","",IFERROR(MATCH(A413,Responses!$A$2:$A$1001,0),""))</f>
        <v/>
      </c>
    </row>
    <row r="414" customFormat="false" ht="15" hidden="false" customHeight="false" outlineLevel="0" collapsed="false">
      <c r="A414" s="27"/>
      <c r="B414" s="32" t="str">
        <f aca="false">IF($S414="","",INDEX(Responses!$B$2:$B$1001,$S414))</f>
        <v/>
      </c>
      <c r="C414" s="24" t="str">
        <f aca="false">IF($S414="","",INDEX(Responses!$E$2:$E$1001,$S414)&amp;"")</f>
        <v/>
      </c>
      <c r="D414" s="24" t="str">
        <f aca="false">IF($S414="","",INDEX(Responses!$G$2:$G$1001,$S414)&amp;"")</f>
        <v/>
      </c>
      <c r="E414" s="24" t="str">
        <f aca="false">IF($S414="","",INDEX(Responses!$J$2:$J$1001,$S414))</f>
        <v/>
      </c>
      <c r="F414" s="24" t="str">
        <f aca="false">IF($S414="","",MID(IF(AND(INDEX(Responses!$M$2:$M$1001,$S414)&lt;&gt;"",INDEX(Responses!$M$2:$M$1001,$S414)&lt;=2),", Booking/Admission","")&amp;IF(AND(INDEX(Responses!$N$2:$N$1001,$S414)&lt;&gt;"",INDEX(Responses!$N$2:$N$1001,$S414)&lt;=2),", Waiting time","")&amp;IF(AND(INDEX(Responses!$O$2:$O$1001,$S414)&lt;&gt;"",INDEX(Responses!$O$2:$O$1001,$S414)&lt;=2),", Doctor communication","")&amp;IF(AND(INDEX(Responses!$P$2:$P$1001,$S414)&lt;&gt;"",INDEX(Responses!$P$2:$P$1001,$S414)&lt;=2),", Time to ask questions","")&amp;IF(AND(INDEX(Responses!$Q$2:$Q$1001,$S414)&lt;&gt;"",INDEX(Responses!$Q$2:$Q$1001,$S414)&lt;=2),", Front desk and billing staff","")&amp;IF(AND(INDEX(Responses!$R$2:$R$1001,$S414)&lt;&gt;"",INDEX(Responses!$R$2:$R$1001,$S414)&lt;=2),", Billing clarity","")&amp;IF(AND(INDEX(Responses!$S$2:$S$1001,$S414)&lt;&gt;"",INDEX(Responses!$S$2:$S$1001,$S414)&lt;=2),", Cleanliness","")&amp;IF(AND(INDEX(Responses!$T$2:$T$1001,$S414)&lt;&gt;"",INDEX(Responses!$T$2:$T$1001,$S414)&lt;=2),", Nursing responsiveness","")&amp;IF(AND(INDEX(Responses!$U$2:$U$1001,$S414)&lt;&gt;"",INDEX(Responses!$U$2:$U$1001,$S414)&lt;=2),", Nursing courtesy","")&amp;IF(AND(INDEX(Responses!$V$2:$V$1001,$S414)&lt;&gt;"",INDEX(Responses!$V$2:$V$1001,$S414)&lt;=2),", Food","")&amp;IF(AND(INDEX(Responses!$W$2:$W$1001,$S414)&lt;&gt;"",INDEX(Responses!$W$2:$W$1001,$S414)&lt;=2),", Insurance/TPA","")&amp;IF(AND(INDEX(Responses!$X$2:$X$1001,$S414)&lt;&gt;"",INDEX(Responses!$X$2:$X$1001,$S414)&lt;=2),", Discharge process","")&amp;IF(AND(INDEX(Responses!$Y$2:$Y$1001,$S414)&lt;&gt;"",INDEX(Responses!$Y$2:$Y$1001,$S414)&lt;=2),", Discharge instructions",""),3,500))</f>
        <v/>
      </c>
      <c r="G414" s="24" t="str">
        <f aca="false">IF($S414="","",INDEX(Responses!$L$2:$L$1001,$S414)&amp;"")</f>
        <v/>
      </c>
      <c r="H414" s="27"/>
      <c r="I414" s="33"/>
      <c r="J414" s="34" t="str">
        <f aca="false">IF(OR(I414="",B414=""),"",ROUND((I414-B414)*24,1))</f>
        <v/>
      </c>
      <c r="K414" s="27"/>
      <c r="L414" s="27"/>
      <c r="M414" s="27"/>
      <c r="N414" s="35"/>
      <c r="O414" s="36" t="str">
        <f aca="false">IF(OR(N414="",B414=""),"",N414-B414)</f>
        <v/>
      </c>
      <c r="P414" s="24" t="str">
        <f aca="false">IF(J414="","",IF(AND(C414="IPD",J414&lt;=24),"Yes",IF(AND(C414&lt;&gt;"IPD",J414&lt;=48),"Yes","No")))</f>
        <v/>
      </c>
      <c r="Q414" s="24" t="str">
        <f aca="false">IF(B414="","",TEXT(B414,"yyyy-mm"))</f>
        <v/>
      </c>
      <c r="R414" s="34" t="str">
        <f aca="false">IF(AND(Q414='Monthly Summary'!$C$4,J414&lt;&gt;""),J414,"")</f>
        <v/>
      </c>
      <c r="S414" s="24" t="str">
        <f aca="false">IF(A414="","",IFERROR(MATCH(A414,Responses!$A$2:$A$1001,0),""))</f>
        <v/>
      </c>
    </row>
    <row r="415" customFormat="false" ht="15" hidden="false" customHeight="false" outlineLevel="0" collapsed="false">
      <c r="A415" s="27"/>
      <c r="B415" s="32" t="str">
        <f aca="false">IF($S415="","",INDEX(Responses!$B$2:$B$1001,$S415))</f>
        <v/>
      </c>
      <c r="C415" s="24" t="str">
        <f aca="false">IF($S415="","",INDEX(Responses!$E$2:$E$1001,$S415)&amp;"")</f>
        <v/>
      </c>
      <c r="D415" s="24" t="str">
        <f aca="false">IF($S415="","",INDEX(Responses!$G$2:$G$1001,$S415)&amp;"")</f>
        <v/>
      </c>
      <c r="E415" s="24" t="str">
        <f aca="false">IF($S415="","",INDEX(Responses!$J$2:$J$1001,$S415))</f>
        <v/>
      </c>
      <c r="F415" s="24" t="str">
        <f aca="false">IF($S415="","",MID(IF(AND(INDEX(Responses!$M$2:$M$1001,$S415)&lt;&gt;"",INDEX(Responses!$M$2:$M$1001,$S415)&lt;=2),", Booking/Admission","")&amp;IF(AND(INDEX(Responses!$N$2:$N$1001,$S415)&lt;&gt;"",INDEX(Responses!$N$2:$N$1001,$S415)&lt;=2),", Waiting time","")&amp;IF(AND(INDEX(Responses!$O$2:$O$1001,$S415)&lt;&gt;"",INDEX(Responses!$O$2:$O$1001,$S415)&lt;=2),", Doctor communication","")&amp;IF(AND(INDEX(Responses!$P$2:$P$1001,$S415)&lt;&gt;"",INDEX(Responses!$P$2:$P$1001,$S415)&lt;=2),", Time to ask questions","")&amp;IF(AND(INDEX(Responses!$Q$2:$Q$1001,$S415)&lt;&gt;"",INDEX(Responses!$Q$2:$Q$1001,$S415)&lt;=2),", Front desk and billing staff","")&amp;IF(AND(INDEX(Responses!$R$2:$R$1001,$S415)&lt;&gt;"",INDEX(Responses!$R$2:$R$1001,$S415)&lt;=2),", Billing clarity","")&amp;IF(AND(INDEX(Responses!$S$2:$S$1001,$S415)&lt;&gt;"",INDEX(Responses!$S$2:$S$1001,$S415)&lt;=2),", Cleanliness","")&amp;IF(AND(INDEX(Responses!$T$2:$T$1001,$S415)&lt;&gt;"",INDEX(Responses!$T$2:$T$1001,$S415)&lt;=2),", Nursing responsiveness","")&amp;IF(AND(INDEX(Responses!$U$2:$U$1001,$S415)&lt;&gt;"",INDEX(Responses!$U$2:$U$1001,$S415)&lt;=2),", Nursing courtesy","")&amp;IF(AND(INDEX(Responses!$V$2:$V$1001,$S415)&lt;&gt;"",INDEX(Responses!$V$2:$V$1001,$S415)&lt;=2),", Food","")&amp;IF(AND(INDEX(Responses!$W$2:$W$1001,$S415)&lt;&gt;"",INDEX(Responses!$W$2:$W$1001,$S415)&lt;=2),", Insurance/TPA","")&amp;IF(AND(INDEX(Responses!$X$2:$X$1001,$S415)&lt;&gt;"",INDEX(Responses!$X$2:$X$1001,$S415)&lt;=2),", Discharge process","")&amp;IF(AND(INDEX(Responses!$Y$2:$Y$1001,$S415)&lt;&gt;"",INDEX(Responses!$Y$2:$Y$1001,$S415)&lt;=2),", Discharge instructions",""),3,500))</f>
        <v/>
      </c>
      <c r="G415" s="24" t="str">
        <f aca="false">IF($S415="","",INDEX(Responses!$L$2:$L$1001,$S415)&amp;"")</f>
        <v/>
      </c>
      <c r="H415" s="27"/>
      <c r="I415" s="33"/>
      <c r="J415" s="34" t="str">
        <f aca="false">IF(OR(I415="",B415=""),"",ROUND((I415-B415)*24,1))</f>
        <v/>
      </c>
      <c r="K415" s="27"/>
      <c r="L415" s="27"/>
      <c r="M415" s="27"/>
      <c r="N415" s="35"/>
      <c r="O415" s="36" t="str">
        <f aca="false">IF(OR(N415="",B415=""),"",N415-B415)</f>
        <v/>
      </c>
      <c r="P415" s="24" t="str">
        <f aca="false">IF(J415="","",IF(AND(C415="IPD",J415&lt;=24),"Yes",IF(AND(C415&lt;&gt;"IPD",J415&lt;=48),"Yes","No")))</f>
        <v/>
      </c>
      <c r="Q415" s="24" t="str">
        <f aca="false">IF(B415="","",TEXT(B415,"yyyy-mm"))</f>
        <v/>
      </c>
      <c r="R415" s="34" t="str">
        <f aca="false">IF(AND(Q415='Monthly Summary'!$C$4,J415&lt;&gt;""),J415,"")</f>
        <v/>
      </c>
      <c r="S415" s="24" t="str">
        <f aca="false">IF(A415="","",IFERROR(MATCH(A415,Responses!$A$2:$A$1001,0),""))</f>
        <v/>
      </c>
    </row>
    <row r="416" customFormat="false" ht="15" hidden="false" customHeight="false" outlineLevel="0" collapsed="false">
      <c r="A416" s="27"/>
      <c r="B416" s="32" t="str">
        <f aca="false">IF($S416="","",INDEX(Responses!$B$2:$B$1001,$S416))</f>
        <v/>
      </c>
      <c r="C416" s="24" t="str">
        <f aca="false">IF($S416="","",INDEX(Responses!$E$2:$E$1001,$S416)&amp;"")</f>
        <v/>
      </c>
      <c r="D416" s="24" t="str">
        <f aca="false">IF($S416="","",INDEX(Responses!$G$2:$G$1001,$S416)&amp;"")</f>
        <v/>
      </c>
      <c r="E416" s="24" t="str">
        <f aca="false">IF($S416="","",INDEX(Responses!$J$2:$J$1001,$S416))</f>
        <v/>
      </c>
      <c r="F416" s="24" t="str">
        <f aca="false">IF($S416="","",MID(IF(AND(INDEX(Responses!$M$2:$M$1001,$S416)&lt;&gt;"",INDEX(Responses!$M$2:$M$1001,$S416)&lt;=2),", Booking/Admission","")&amp;IF(AND(INDEX(Responses!$N$2:$N$1001,$S416)&lt;&gt;"",INDEX(Responses!$N$2:$N$1001,$S416)&lt;=2),", Waiting time","")&amp;IF(AND(INDEX(Responses!$O$2:$O$1001,$S416)&lt;&gt;"",INDEX(Responses!$O$2:$O$1001,$S416)&lt;=2),", Doctor communication","")&amp;IF(AND(INDEX(Responses!$P$2:$P$1001,$S416)&lt;&gt;"",INDEX(Responses!$P$2:$P$1001,$S416)&lt;=2),", Time to ask questions","")&amp;IF(AND(INDEX(Responses!$Q$2:$Q$1001,$S416)&lt;&gt;"",INDEX(Responses!$Q$2:$Q$1001,$S416)&lt;=2),", Front desk and billing staff","")&amp;IF(AND(INDEX(Responses!$R$2:$R$1001,$S416)&lt;&gt;"",INDEX(Responses!$R$2:$R$1001,$S416)&lt;=2),", Billing clarity","")&amp;IF(AND(INDEX(Responses!$S$2:$S$1001,$S416)&lt;&gt;"",INDEX(Responses!$S$2:$S$1001,$S416)&lt;=2),", Cleanliness","")&amp;IF(AND(INDEX(Responses!$T$2:$T$1001,$S416)&lt;&gt;"",INDEX(Responses!$T$2:$T$1001,$S416)&lt;=2),", Nursing responsiveness","")&amp;IF(AND(INDEX(Responses!$U$2:$U$1001,$S416)&lt;&gt;"",INDEX(Responses!$U$2:$U$1001,$S416)&lt;=2),", Nursing courtesy","")&amp;IF(AND(INDEX(Responses!$V$2:$V$1001,$S416)&lt;&gt;"",INDEX(Responses!$V$2:$V$1001,$S416)&lt;=2),", Food","")&amp;IF(AND(INDEX(Responses!$W$2:$W$1001,$S416)&lt;&gt;"",INDEX(Responses!$W$2:$W$1001,$S416)&lt;=2),", Insurance/TPA","")&amp;IF(AND(INDEX(Responses!$X$2:$X$1001,$S416)&lt;&gt;"",INDEX(Responses!$X$2:$X$1001,$S416)&lt;=2),", Discharge process","")&amp;IF(AND(INDEX(Responses!$Y$2:$Y$1001,$S416)&lt;&gt;"",INDEX(Responses!$Y$2:$Y$1001,$S416)&lt;=2),", Discharge instructions",""),3,500))</f>
        <v/>
      </c>
      <c r="G416" s="24" t="str">
        <f aca="false">IF($S416="","",INDEX(Responses!$L$2:$L$1001,$S416)&amp;"")</f>
        <v/>
      </c>
      <c r="H416" s="27"/>
      <c r="I416" s="33"/>
      <c r="J416" s="34" t="str">
        <f aca="false">IF(OR(I416="",B416=""),"",ROUND((I416-B416)*24,1))</f>
        <v/>
      </c>
      <c r="K416" s="27"/>
      <c r="L416" s="27"/>
      <c r="M416" s="27"/>
      <c r="N416" s="35"/>
      <c r="O416" s="36" t="str">
        <f aca="false">IF(OR(N416="",B416=""),"",N416-B416)</f>
        <v/>
      </c>
      <c r="P416" s="24" t="str">
        <f aca="false">IF(J416="","",IF(AND(C416="IPD",J416&lt;=24),"Yes",IF(AND(C416&lt;&gt;"IPD",J416&lt;=48),"Yes","No")))</f>
        <v/>
      </c>
      <c r="Q416" s="24" t="str">
        <f aca="false">IF(B416="","",TEXT(B416,"yyyy-mm"))</f>
        <v/>
      </c>
      <c r="R416" s="34" t="str">
        <f aca="false">IF(AND(Q416='Monthly Summary'!$C$4,J416&lt;&gt;""),J416,"")</f>
        <v/>
      </c>
      <c r="S416" s="24" t="str">
        <f aca="false">IF(A416="","",IFERROR(MATCH(A416,Responses!$A$2:$A$1001,0),""))</f>
        <v/>
      </c>
    </row>
    <row r="417" customFormat="false" ht="15" hidden="false" customHeight="false" outlineLevel="0" collapsed="false">
      <c r="A417" s="27"/>
      <c r="B417" s="32" t="str">
        <f aca="false">IF($S417="","",INDEX(Responses!$B$2:$B$1001,$S417))</f>
        <v/>
      </c>
      <c r="C417" s="24" t="str">
        <f aca="false">IF($S417="","",INDEX(Responses!$E$2:$E$1001,$S417)&amp;"")</f>
        <v/>
      </c>
      <c r="D417" s="24" t="str">
        <f aca="false">IF($S417="","",INDEX(Responses!$G$2:$G$1001,$S417)&amp;"")</f>
        <v/>
      </c>
      <c r="E417" s="24" t="str">
        <f aca="false">IF($S417="","",INDEX(Responses!$J$2:$J$1001,$S417))</f>
        <v/>
      </c>
      <c r="F417" s="24" t="str">
        <f aca="false">IF($S417="","",MID(IF(AND(INDEX(Responses!$M$2:$M$1001,$S417)&lt;&gt;"",INDEX(Responses!$M$2:$M$1001,$S417)&lt;=2),", Booking/Admission","")&amp;IF(AND(INDEX(Responses!$N$2:$N$1001,$S417)&lt;&gt;"",INDEX(Responses!$N$2:$N$1001,$S417)&lt;=2),", Waiting time","")&amp;IF(AND(INDEX(Responses!$O$2:$O$1001,$S417)&lt;&gt;"",INDEX(Responses!$O$2:$O$1001,$S417)&lt;=2),", Doctor communication","")&amp;IF(AND(INDEX(Responses!$P$2:$P$1001,$S417)&lt;&gt;"",INDEX(Responses!$P$2:$P$1001,$S417)&lt;=2),", Time to ask questions","")&amp;IF(AND(INDEX(Responses!$Q$2:$Q$1001,$S417)&lt;&gt;"",INDEX(Responses!$Q$2:$Q$1001,$S417)&lt;=2),", Front desk and billing staff","")&amp;IF(AND(INDEX(Responses!$R$2:$R$1001,$S417)&lt;&gt;"",INDEX(Responses!$R$2:$R$1001,$S417)&lt;=2),", Billing clarity","")&amp;IF(AND(INDEX(Responses!$S$2:$S$1001,$S417)&lt;&gt;"",INDEX(Responses!$S$2:$S$1001,$S417)&lt;=2),", Cleanliness","")&amp;IF(AND(INDEX(Responses!$T$2:$T$1001,$S417)&lt;&gt;"",INDEX(Responses!$T$2:$T$1001,$S417)&lt;=2),", Nursing responsiveness","")&amp;IF(AND(INDEX(Responses!$U$2:$U$1001,$S417)&lt;&gt;"",INDEX(Responses!$U$2:$U$1001,$S417)&lt;=2),", Nursing courtesy","")&amp;IF(AND(INDEX(Responses!$V$2:$V$1001,$S417)&lt;&gt;"",INDEX(Responses!$V$2:$V$1001,$S417)&lt;=2),", Food","")&amp;IF(AND(INDEX(Responses!$W$2:$W$1001,$S417)&lt;&gt;"",INDEX(Responses!$W$2:$W$1001,$S417)&lt;=2),", Insurance/TPA","")&amp;IF(AND(INDEX(Responses!$X$2:$X$1001,$S417)&lt;&gt;"",INDEX(Responses!$X$2:$X$1001,$S417)&lt;=2),", Discharge process","")&amp;IF(AND(INDEX(Responses!$Y$2:$Y$1001,$S417)&lt;&gt;"",INDEX(Responses!$Y$2:$Y$1001,$S417)&lt;=2),", Discharge instructions",""),3,500))</f>
        <v/>
      </c>
      <c r="G417" s="24" t="str">
        <f aca="false">IF($S417="","",INDEX(Responses!$L$2:$L$1001,$S417)&amp;"")</f>
        <v/>
      </c>
      <c r="H417" s="27"/>
      <c r="I417" s="33"/>
      <c r="J417" s="34" t="str">
        <f aca="false">IF(OR(I417="",B417=""),"",ROUND((I417-B417)*24,1))</f>
        <v/>
      </c>
      <c r="K417" s="27"/>
      <c r="L417" s="27"/>
      <c r="M417" s="27"/>
      <c r="N417" s="35"/>
      <c r="O417" s="36" t="str">
        <f aca="false">IF(OR(N417="",B417=""),"",N417-B417)</f>
        <v/>
      </c>
      <c r="P417" s="24" t="str">
        <f aca="false">IF(J417="","",IF(AND(C417="IPD",J417&lt;=24),"Yes",IF(AND(C417&lt;&gt;"IPD",J417&lt;=48),"Yes","No")))</f>
        <v/>
      </c>
      <c r="Q417" s="24" t="str">
        <f aca="false">IF(B417="","",TEXT(B417,"yyyy-mm"))</f>
        <v/>
      </c>
      <c r="R417" s="34" t="str">
        <f aca="false">IF(AND(Q417='Monthly Summary'!$C$4,J417&lt;&gt;""),J417,"")</f>
        <v/>
      </c>
      <c r="S417" s="24" t="str">
        <f aca="false">IF(A417="","",IFERROR(MATCH(A417,Responses!$A$2:$A$1001,0),""))</f>
        <v/>
      </c>
    </row>
    <row r="418" customFormat="false" ht="15" hidden="false" customHeight="false" outlineLevel="0" collapsed="false">
      <c r="A418" s="27"/>
      <c r="B418" s="32" t="str">
        <f aca="false">IF($S418="","",INDEX(Responses!$B$2:$B$1001,$S418))</f>
        <v/>
      </c>
      <c r="C418" s="24" t="str">
        <f aca="false">IF($S418="","",INDEX(Responses!$E$2:$E$1001,$S418)&amp;"")</f>
        <v/>
      </c>
      <c r="D418" s="24" t="str">
        <f aca="false">IF($S418="","",INDEX(Responses!$G$2:$G$1001,$S418)&amp;"")</f>
        <v/>
      </c>
      <c r="E418" s="24" t="str">
        <f aca="false">IF($S418="","",INDEX(Responses!$J$2:$J$1001,$S418))</f>
        <v/>
      </c>
      <c r="F418" s="24" t="str">
        <f aca="false">IF($S418="","",MID(IF(AND(INDEX(Responses!$M$2:$M$1001,$S418)&lt;&gt;"",INDEX(Responses!$M$2:$M$1001,$S418)&lt;=2),", Booking/Admission","")&amp;IF(AND(INDEX(Responses!$N$2:$N$1001,$S418)&lt;&gt;"",INDEX(Responses!$N$2:$N$1001,$S418)&lt;=2),", Waiting time","")&amp;IF(AND(INDEX(Responses!$O$2:$O$1001,$S418)&lt;&gt;"",INDEX(Responses!$O$2:$O$1001,$S418)&lt;=2),", Doctor communication","")&amp;IF(AND(INDEX(Responses!$P$2:$P$1001,$S418)&lt;&gt;"",INDEX(Responses!$P$2:$P$1001,$S418)&lt;=2),", Time to ask questions","")&amp;IF(AND(INDEX(Responses!$Q$2:$Q$1001,$S418)&lt;&gt;"",INDEX(Responses!$Q$2:$Q$1001,$S418)&lt;=2),", Front desk and billing staff","")&amp;IF(AND(INDEX(Responses!$R$2:$R$1001,$S418)&lt;&gt;"",INDEX(Responses!$R$2:$R$1001,$S418)&lt;=2),", Billing clarity","")&amp;IF(AND(INDEX(Responses!$S$2:$S$1001,$S418)&lt;&gt;"",INDEX(Responses!$S$2:$S$1001,$S418)&lt;=2),", Cleanliness","")&amp;IF(AND(INDEX(Responses!$T$2:$T$1001,$S418)&lt;&gt;"",INDEX(Responses!$T$2:$T$1001,$S418)&lt;=2),", Nursing responsiveness","")&amp;IF(AND(INDEX(Responses!$U$2:$U$1001,$S418)&lt;&gt;"",INDEX(Responses!$U$2:$U$1001,$S418)&lt;=2),", Nursing courtesy","")&amp;IF(AND(INDEX(Responses!$V$2:$V$1001,$S418)&lt;&gt;"",INDEX(Responses!$V$2:$V$1001,$S418)&lt;=2),", Food","")&amp;IF(AND(INDEX(Responses!$W$2:$W$1001,$S418)&lt;&gt;"",INDEX(Responses!$W$2:$W$1001,$S418)&lt;=2),", Insurance/TPA","")&amp;IF(AND(INDEX(Responses!$X$2:$X$1001,$S418)&lt;&gt;"",INDEX(Responses!$X$2:$X$1001,$S418)&lt;=2),", Discharge process","")&amp;IF(AND(INDEX(Responses!$Y$2:$Y$1001,$S418)&lt;&gt;"",INDEX(Responses!$Y$2:$Y$1001,$S418)&lt;=2),", Discharge instructions",""),3,500))</f>
        <v/>
      </c>
      <c r="G418" s="24" t="str">
        <f aca="false">IF($S418="","",INDEX(Responses!$L$2:$L$1001,$S418)&amp;"")</f>
        <v/>
      </c>
      <c r="H418" s="27"/>
      <c r="I418" s="33"/>
      <c r="J418" s="34" t="str">
        <f aca="false">IF(OR(I418="",B418=""),"",ROUND((I418-B418)*24,1))</f>
        <v/>
      </c>
      <c r="K418" s="27"/>
      <c r="L418" s="27"/>
      <c r="M418" s="27"/>
      <c r="N418" s="35"/>
      <c r="O418" s="36" t="str">
        <f aca="false">IF(OR(N418="",B418=""),"",N418-B418)</f>
        <v/>
      </c>
      <c r="P418" s="24" t="str">
        <f aca="false">IF(J418="","",IF(AND(C418="IPD",J418&lt;=24),"Yes",IF(AND(C418&lt;&gt;"IPD",J418&lt;=48),"Yes","No")))</f>
        <v/>
      </c>
      <c r="Q418" s="24" t="str">
        <f aca="false">IF(B418="","",TEXT(B418,"yyyy-mm"))</f>
        <v/>
      </c>
      <c r="R418" s="34" t="str">
        <f aca="false">IF(AND(Q418='Monthly Summary'!$C$4,J418&lt;&gt;""),J418,"")</f>
        <v/>
      </c>
      <c r="S418" s="24" t="str">
        <f aca="false">IF(A418="","",IFERROR(MATCH(A418,Responses!$A$2:$A$1001,0),""))</f>
        <v/>
      </c>
    </row>
    <row r="419" customFormat="false" ht="15" hidden="false" customHeight="false" outlineLevel="0" collapsed="false">
      <c r="A419" s="27"/>
      <c r="B419" s="32" t="str">
        <f aca="false">IF($S419="","",INDEX(Responses!$B$2:$B$1001,$S419))</f>
        <v/>
      </c>
      <c r="C419" s="24" t="str">
        <f aca="false">IF($S419="","",INDEX(Responses!$E$2:$E$1001,$S419)&amp;"")</f>
        <v/>
      </c>
      <c r="D419" s="24" t="str">
        <f aca="false">IF($S419="","",INDEX(Responses!$G$2:$G$1001,$S419)&amp;"")</f>
        <v/>
      </c>
      <c r="E419" s="24" t="str">
        <f aca="false">IF($S419="","",INDEX(Responses!$J$2:$J$1001,$S419))</f>
        <v/>
      </c>
      <c r="F419" s="24" t="str">
        <f aca="false">IF($S419="","",MID(IF(AND(INDEX(Responses!$M$2:$M$1001,$S419)&lt;&gt;"",INDEX(Responses!$M$2:$M$1001,$S419)&lt;=2),", Booking/Admission","")&amp;IF(AND(INDEX(Responses!$N$2:$N$1001,$S419)&lt;&gt;"",INDEX(Responses!$N$2:$N$1001,$S419)&lt;=2),", Waiting time","")&amp;IF(AND(INDEX(Responses!$O$2:$O$1001,$S419)&lt;&gt;"",INDEX(Responses!$O$2:$O$1001,$S419)&lt;=2),", Doctor communication","")&amp;IF(AND(INDEX(Responses!$P$2:$P$1001,$S419)&lt;&gt;"",INDEX(Responses!$P$2:$P$1001,$S419)&lt;=2),", Time to ask questions","")&amp;IF(AND(INDEX(Responses!$Q$2:$Q$1001,$S419)&lt;&gt;"",INDEX(Responses!$Q$2:$Q$1001,$S419)&lt;=2),", Front desk and billing staff","")&amp;IF(AND(INDEX(Responses!$R$2:$R$1001,$S419)&lt;&gt;"",INDEX(Responses!$R$2:$R$1001,$S419)&lt;=2),", Billing clarity","")&amp;IF(AND(INDEX(Responses!$S$2:$S$1001,$S419)&lt;&gt;"",INDEX(Responses!$S$2:$S$1001,$S419)&lt;=2),", Cleanliness","")&amp;IF(AND(INDEX(Responses!$T$2:$T$1001,$S419)&lt;&gt;"",INDEX(Responses!$T$2:$T$1001,$S419)&lt;=2),", Nursing responsiveness","")&amp;IF(AND(INDEX(Responses!$U$2:$U$1001,$S419)&lt;&gt;"",INDEX(Responses!$U$2:$U$1001,$S419)&lt;=2),", Nursing courtesy","")&amp;IF(AND(INDEX(Responses!$V$2:$V$1001,$S419)&lt;&gt;"",INDEX(Responses!$V$2:$V$1001,$S419)&lt;=2),", Food","")&amp;IF(AND(INDEX(Responses!$W$2:$W$1001,$S419)&lt;&gt;"",INDEX(Responses!$W$2:$W$1001,$S419)&lt;=2),", Insurance/TPA","")&amp;IF(AND(INDEX(Responses!$X$2:$X$1001,$S419)&lt;&gt;"",INDEX(Responses!$X$2:$X$1001,$S419)&lt;=2),", Discharge process","")&amp;IF(AND(INDEX(Responses!$Y$2:$Y$1001,$S419)&lt;&gt;"",INDEX(Responses!$Y$2:$Y$1001,$S419)&lt;=2),", Discharge instructions",""),3,500))</f>
        <v/>
      </c>
      <c r="G419" s="24" t="str">
        <f aca="false">IF($S419="","",INDEX(Responses!$L$2:$L$1001,$S419)&amp;"")</f>
        <v/>
      </c>
      <c r="H419" s="27"/>
      <c r="I419" s="33"/>
      <c r="J419" s="34" t="str">
        <f aca="false">IF(OR(I419="",B419=""),"",ROUND((I419-B419)*24,1))</f>
        <v/>
      </c>
      <c r="K419" s="27"/>
      <c r="L419" s="27"/>
      <c r="M419" s="27"/>
      <c r="N419" s="35"/>
      <c r="O419" s="36" t="str">
        <f aca="false">IF(OR(N419="",B419=""),"",N419-B419)</f>
        <v/>
      </c>
      <c r="P419" s="24" t="str">
        <f aca="false">IF(J419="","",IF(AND(C419="IPD",J419&lt;=24),"Yes",IF(AND(C419&lt;&gt;"IPD",J419&lt;=48),"Yes","No")))</f>
        <v/>
      </c>
      <c r="Q419" s="24" t="str">
        <f aca="false">IF(B419="","",TEXT(B419,"yyyy-mm"))</f>
        <v/>
      </c>
      <c r="R419" s="34" t="str">
        <f aca="false">IF(AND(Q419='Monthly Summary'!$C$4,J419&lt;&gt;""),J419,"")</f>
        <v/>
      </c>
      <c r="S419" s="24" t="str">
        <f aca="false">IF(A419="","",IFERROR(MATCH(A419,Responses!$A$2:$A$1001,0),""))</f>
        <v/>
      </c>
    </row>
    <row r="420" customFormat="false" ht="15" hidden="false" customHeight="false" outlineLevel="0" collapsed="false">
      <c r="A420" s="27"/>
      <c r="B420" s="32" t="str">
        <f aca="false">IF($S420="","",INDEX(Responses!$B$2:$B$1001,$S420))</f>
        <v/>
      </c>
      <c r="C420" s="24" t="str">
        <f aca="false">IF($S420="","",INDEX(Responses!$E$2:$E$1001,$S420)&amp;"")</f>
        <v/>
      </c>
      <c r="D420" s="24" t="str">
        <f aca="false">IF($S420="","",INDEX(Responses!$G$2:$G$1001,$S420)&amp;"")</f>
        <v/>
      </c>
      <c r="E420" s="24" t="str">
        <f aca="false">IF($S420="","",INDEX(Responses!$J$2:$J$1001,$S420))</f>
        <v/>
      </c>
      <c r="F420" s="24" t="str">
        <f aca="false">IF($S420="","",MID(IF(AND(INDEX(Responses!$M$2:$M$1001,$S420)&lt;&gt;"",INDEX(Responses!$M$2:$M$1001,$S420)&lt;=2),", Booking/Admission","")&amp;IF(AND(INDEX(Responses!$N$2:$N$1001,$S420)&lt;&gt;"",INDEX(Responses!$N$2:$N$1001,$S420)&lt;=2),", Waiting time","")&amp;IF(AND(INDEX(Responses!$O$2:$O$1001,$S420)&lt;&gt;"",INDEX(Responses!$O$2:$O$1001,$S420)&lt;=2),", Doctor communication","")&amp;IF(AND(INDEX(Responses!$P$2:$P$1001,$S420)&lt;&gt;"",INDEX(Responses!$P$2:$P$1001,$S420)&lt;=2),", Time to ask questions","")&amp;IF(AND(INDEX(Responses!$Q$2:$Q$1001,$S420)&lt;&gt;"",INDEX(Responses!$Q$2:$Q$1001,$S420)&lt;=2),", Front desk and billing staff","")&amp;IF(AND(INDEX(Responses!$R$2:$R$1001,$S420)&lt;&gt;"",INDEX(Responses!$R$2:$R$1001,$S420)&lt;=2),", Billing clarity","")&amp;IF(AND(INDEX(Responses!$S$2:$S$1001,$S420)&lt;&gt;"",INDEX(Responses!$S$2:$S$1001,$S420)&lt;=2),", Cleanliness","")&amp;IF(AND(INDEX(Responses!$T$2:$T$1001,$S420)&lt;&gt;"",INDEX(Responses!$T$2:$T$1001,$S420)&lt;=2),", Nursing responsiveness","")&amp;IF(AND(INDEX(Responses!$U$2:$U$1001,$S420)&lt;&gt;"",INDEX(Responses!$U$2:$U$1001,$S420)&lt;=2),", Nursing courtesy","")&amp;IF(AND(INDEX(Responses!$V$2:$V$1001,$S420)&lt;&gt;"",INDEX(Responses!$V$2:$V$1001,$S420)&lt;=2),", Food","")&amp;IF(AND(INDEX(Responses!$W$2:$W$1001,$S420)&lt;&gt;"",INDEX(Responses!$W$2:$W$1001,$S420)&lt;=2),", Insurance/TPA","")&amp;IF(AND(INDEX(Responses!$X$2:$X$1001,$S420)&lt;&gt;"",INDEX(Responses!$X$2:$X$1001,$S420)&lt;=2),", Discharge process","")&amp;IF(AND(INDEX(Responses!$Y$2:$Y$1001,$S420)&lt;&gt;"",INDEX(Responses!$Y$2:$Y$1001,$S420)&lt;=2),", Discharge instructions",""),3,500))</f>
        <v/>
      </c>
      <c r="G420" s="24" t="str">
        <f aca="false">IF($S420="","",INDEX(Responses!$L$2:$L$1001,$S420)&amp;"")</f>
        <v/>
      </c>
      <c r="H420" s="27"/>
      <c r="I420" s="33"/>
      <c r="J420" s="34" t="str">
        <f aca="false">IF(OR(I420="",B420=""),"",ROUND((I420-B420)*24,1))</f>
        <v/>
      </c>
      <c r="K420" s="27"/>
      <c r="L420" s="27"/>
      <c r="M420" s="27"/>
      <c r="N420" s="35"/>
      <c r="O420" s="36" t="str">
        <f aca="false">IF(OR(N420="",B420=""),"",N420-B420)</f>
        <v/>
      </c>
      <c r="P420" s="24" t="str">
        <f aca="false">IF(J420="","",IF(AND(C420="IPD",J420&lt;=24),"Yes",IF(AND(C420&lt;&gt;"IPD",J420&lt;=48),"Yes","No")))</f>
        <v/>
      </c>
      <c r="Q420" s="24" t="str">
        <f aca="false">IF(B420="","",TEXT(B420,"yyyy-mm"))</f>
        <v/>
      </c>
      <c r="R420" s="34" t="str">
        <f aca="false">IF(AND(Q420='Monthly Summary'!$C$4,J420&lt;&gt;""),J420,"")</f>
        <v/>
      </c>
      <c r="S420" s="24" t="str">
        <f aca="false">IF(A420="","",IFERROR(MATCH(A420,Responses!$A$2:$A$1001,0),""))</f>
        <v/>
      </c>
    </row>
    <row r="421" customFormat="false" ht="15" hidden="false" customHeight="false" outlineLevel="0" collapsed="false">
      <c r="A421" s="27"/>
      <c r="B421" s="32" t="str">
        <f aca="false">IF($S421="","",INDEX(Responses!$B$2:$B$1001,$S421))</f>
        <v/>
      </c>
      <c r="C421" s="24" t="str">
        <f aca="false">IF($S421="","",INDEX(Responses!$E$2:$E$1001,$S421)&amp;"")</f>
        <v/>
      </c>
      <c r="D421" s="24" t="str">
        <f aca="false">IF($S421="","",INDEX(Responses!$G$2:$G$1001,$S421)&amp;"")</f>
        <v/>
      </c>
      <c r="E421" s="24" t="str">
        <f aca="false">IF($S421="","",INDEX(Responses!$J$2:$J$1001,$S421))</f>
        <v/>
      </c>
      <c r="F421" s="24" t="str">
        <f aca="false">IF($S421="","",MID(IF(AND(INDEX(Responses!$M$2:$M$1001,$S421)&lt;&gt;"",INDEX(Responses!$M$2:$M$1001,$S421)&lt;=2),", Booking/Admission","")&amp;IF(AND(INDEX(Responses!$N$2:$N$1001,$S421)&lt;&gt;"",INDEX(Responses!$N$2:$N$1001,$S421)&lt;=2),", Waiting time","")&amp;IF(AND(INDEX(Responses!$O$2:$O$1001,$S421)&lt;&gt;"",INDEX(Responses!$O$2:$O$1001,$S421)&lt;=2),", Doctor communication","")&amp;IF(AND(INDEX(Responses!$P$2:$P$1001,$S421)&lt;&gt;"",INDEX(Responses!$P$2:$P$1001,$S421)&lt;=2),", Time to ask questions","")&amp;IF(AND(INDEX(Responses!$Q$2:$Q$1001,$S421)&lt;&gt;"",INDEX(Responses!$Q$2:$Q$1001,$S421)&lt;=2),", Front desk and billing staff","")&amp;IF(AND(INDEX(Responses!$R$2:$R$1001,$S421)&lt;&gt;"",INDEX(Responses!$R$2:$R$1001,$S421)&lt;=2),", Billing clarity","")&amp;IF(AND(INDEX(Responses!$S$2:$S$1001,$S421)&lt;&gt;"",INDEX(Responses!$S$2:$S$1001,$S421)&lt;=2),", Cleanliness","")&amp;IF(AND(INDEX(Responses!$T$2:$T$1001,$S421)&lt;&gt;"",INDEX(Responses!$T$2:$T$1001,$S421)&lt;=2),", Nursing responsiveness","")&amp;IF(AND(INDEX(Responses!$U$2:$U$1001,$S421)&lt;&gt;"",INDEX(Responses!$U$2:$U$1001,$S421)&lt;=2),", Nursing courtesy","")&amp;IF(AND(INDEX(Responses!$V$2:$V$1001,$S421)&lt;&gt;"",INDEX(Responses!$V$2:$V$1001,$S421)&lt;=2),", Food","")&amp;IF(AND(INDEX(Responses!$W$2:$W$1001,$S421)&lt;&gt;"",INDEX(Responses!$W$2:$W$1001,$S421)&lt;=2),", Insurance/TPA","")&amp;IF(AND(INDEX(Responses!$X$2:$X$1001,$S421)&lt;&gt;"",INDEX(Responses!$X$2:$X$1001,$S421)&lt;=2),", Discharge process","")&amp;IF(AND(INDEX(Responses!$Y$2:$Y$1001,$S421)&lt;&gt;"",INDEX(Responses!$Y$2:$Y$1001,$S421)&lt;=2),", Discharge instructions",""),3,500))</f>
        <v/>
      </c>
      <c r="G421" s="24" t="str">
        <f aca="false">IF($S421="","",INDEX(Responses!$L$2:$L$1001,$S421)&amp;"")</f>
        <v/>
      </c>
      <c r="H421" s="27"/>
      <c r="I421" s="33"/>
      <c r="J421" s="34" t="str">
        <f aca="false">IF(OR(I421="",B421=""),"",ROUND((I421-B421)*24,1))</f>
        <v/>
      </c>
      <c r="K421" s="27"/>
      <c r="L421" s="27"/>
      <c r="M421" s="27"/>
      <c r="N421" s="35"/>
      <c r="O421" s="36" t="str">
        <f aca="false">IF(OR(N421="",B421=""),"",N421-B421)</f>
        <v/>
      </c>
      <c r="P421" s="24" t="str">
        <f aca="false">IF(J421="","",IF(AND(C421="IPD",J421&lt;=24),"Yes",IF(AND(C421&lt;&gt;"IPD",J421&lt;=48),"Yes","No")))</f>
        <v/>
      </c>
      <c r="Q421" s="24" t="str">
        <f aca="false">IF(B421="","",TEXT(B421,"yyyy-mm"))</f>
        <v/>
      </c>
      <c r="R421" s="34" t="str">
        <f aca="false">IF(AND(Q421='Monthly Summary'!$C$4,J421&lt;&gt;""),J421,"")</f>
        <v/>
      </c>
      <c r="S421" s="24" t="str">
        <f aca="false">IF(A421="","",IFERROR(MATCH(A421,Responses!$A$2:$A$1001,0),""))</f>
        <v/>
      </c>
    </row>
    <row r="422" customFormat="false" ht="15" hidden="false" customHeight="false" outlineLevel="0" collapsed="false">
      <c r="A422" s="27"/>
      <c r="B422" s="32" t="str">
        <f aca="false">IF($S422="","",INDEX(Responses!$B$2:$B$1001,$S422))</f>
        <v/>
      </c>
      <c r="C422" s="24" t="str">
        <f aca="false">IF($S422="","",INDEX(Responses!$E$2:$E$1001,$S422)&amp;"")</f>
        <v/>
      </c>
      <c r="D422" s="24" t="str">
        <f aca="false">IF($S422="","",INDEX(Responses!$G$2:$G$1001,$S422)&amp;"")</f>
        <v/>
      </c>
      <c r="E422" s="24" t="str">
        <f aca="false">IF($S422="","",INDEX(Responses!$J$2:$J$1001,$S422))</f>
        <v/>
      </c>
      <c r="F422" s="24" t="str">
        <f aca="false">IF($S422="","",MID(IF(AND(INDEX(Responses!$M$2:$M$1001,$S422)&lt;&gt;"",INDEX(Responses!$M$2:$M$1001,$S422)&lt;=2),", Booking/Admission","")&amp;IF(AND(INDEX(Responses!$N$2:$N$1001,$S422)&lt;&gt;"",INDEX(Responses!$N$2:$N$1001,$S422)&lt;=2),", Waiting time","")&amp;IF(AND(INDEX(Responses!$O$2:$O$1001,$S422)&lt;&gt;"",INDEX(Responses!$O$2:$O$1001,$S422)&lt;=2),", Doctor communication","")&amp;IF(AND(INDEX(Responses!$P$2:$P$1001,$S422)&lt;&gt;"",INDEX(Responses!$P$2:$P$1001,$S422)&lt;=2),", Time to ask questions","")&amp;IF(AND(INDEX(Responses!$Q$2:$Q$1001,$S422)&lt;&gt;"",INDEX(Responses!$Q$2:$Q$1001,$S422)&lt;=2),", Front desk and billing staff","")&amp;IF(AND(INDEX(Responses!$R$2:$R$1001,$S422)&lt;&gt;"",INDEX(Responses!$R$2:$R$1001,$S422)&lt;=2),", Billing clarity","")&amp;IF(AND(INDEX(Responses!$S$2:$S$1001,$S422)&lt;&gt;"",INDEX(Responses!$S$2:$S$1001,$S422)&lt;=2),", Cleanliness","")&amp;IF(AND(INDEX(Responses!$T$2:$T$1001,$S422)&lt;&gt;"",INDEX(Responses!$T$2:$T$1001,$S422)&lt;=2),", Nursing responsiveness","")&amp;IF(AND(INDEX(Responses!$U$2:$U$1001,$S422)&lt;&gt;"",INDEX(Responses!$U$2:$U$1001,$S422)&lt;=2),", Nursing courtesy","")&amp;IF(AND(INDEX(Responses!$V$2:$V$1001,$S422)&lt;&gt;"",INDEX(Responses!$V$2:$V$1001,$S422)&lt;=2),", Food","")&amp;IF(AND(INDEX(Responses!$W$2:$W$1001,$S422)&lt;&gt;"",INDEX(Responses!$W$2:$W$1001,$S422)&lt;=2),", Insurance/TPA","")&amp;IF(AND(INDEX(Responses!$X$2:$X$1001,$S422)&lt;&gt;"",INDEX(Responses!$X$2:$X$1001,$S422)&lt;=2),", Discharge process","")&amp;IF(AND(INDEX(Responses!$Y$2:$Y$1001,$S422)&lt;&gt;"",INDEX(Responses!$Y$2:$Y$1001,$S422)&lt;=2),", Discharge instructions",""),3,500))</f>
        <v/>
      </c>
      <c r="G422" s="24" t="str">
        <f aca="false">IF($S422="","",INDEX(Responses!$L$2:$L$1001,$S422)&amp;"")</f>
        <v/>
      </c>
      <c r="H422" s="27"/>
      <c r="I422" s="33"/>
      <c r="J422" s="34" t="str">
        <f aca="false">IF(OR(I422="",B422=""),"",ROUND((I422-B422)*24,1))</f>
        <v/>
      </c>
      <c r="K422" s="27"/>
      <c r="L422" s="27"/>
      <c r="M422" s="27"/>
      <c r="N422" s="35"/>
      <c r="O422" s="36" t="str">
        <f aca="false">IF(OR(N422="",B422=""),"",N422-B422)</f>
        <v/>
      </c>
      <c r="P422" s="24" t="str">
        <f aca="false">IF(J422="","",IF(AND(C422="IPD",J422&lt;=24),"Yes",IF(AND(C422&lt;&gt;"IPD",J422&lt;=48),"Yes","No")))</f>
        <v/>
      </c>
      <c r="Q422" s="24" t="str">
        <f aca="false">IF(B422="","",TEXT(B422,"yyyy-mm"))</f>
        <v/>
      </c>
      <c r="R422" s="34" t="str">
        <f aca="false">IF(AND(Q422='Monthly Summary'!$C$4,J422&lt;&gt;""),J422,"")</f>
        <v/>
      </c>
      <c r="S422" s="24" t="str">
        <f aca="false">IF(A422="","",IFERROR(MATCH(A422,Responses!$A$2:$A$1001,0),""))</f>
        <v/>
      </c>
    </row>
    <row r="423" customFormat="false" ht="15" hidden="false" customHeight="false" outlineLevel="0" collapsed="false">
      <c r="A423" s="27"/>
      <c r="B423" s="32" t="str">
        <f aca="false">IF($S423="","",INDEX(Responses!$B$2:$B$1001,$S423))</f>
        <v/>
      </c>
      <c r="C423" s="24" t="str">
        <f aca="false">IF($S423="","",INDEX(Responses!$E$2:$E$1001,$S423)&amp;"")</f>
        <v/>
      </c>
      <c r="D423" s="24" t="str">
        <f aca="false">IF($S423="","",INDEX(Responses!$G$2:$G$1001,$S423)&amp;"")</f>
        <v/>
      </c>
      <c r="E423" s="24" t="str">
        <f aca="false">IF($S423="","",INDEX(Responses!$J$2:$J$1001,$S423))</f>
        <v/>
      </c>
      <c r="F423" s="24" t="str">
        <f aca="false">IF($S423="","",MID(IF(AND(INDEX(Responses!$M$2:$M$1001,$S423)&lt;&gt;"",INDEX(Responses!$M$2:$M$1001,$S423)&lt;=2),", Booking/Admission","")&amp;IF(AND(INDEX(Responses!$N$2:$N$1001,$S423)&lt;&gt;"",INDEX(Responses!$N$2:$N$1001,$S423)&lt;=2),", Waiting time","")&amp;IF(AND(INDEX(Responses!$O$2:$O$1001,$S423)&lt;&gt;"",INDEX(Responses!$O$2:$O$1001,$S423)&lt;=2),", Doctor communication","")&amp;IF(AND(INDEX(Responses!$P$2:$P$1001,$S423)&lt;&gt;"",INDEX(Responses!$P$2:$P$1001,$S423)&lt;=2),", Time to ask questions","")&amp;IF(AND(INDEX(Responses!$Q$2:$Q$1001,$S423)&lt;&gt;"",INDEX(Responses!$Q$2:$Q$1001,$S423)&lt;=2),", Front desk and billing staff","")&amp;IF(AND(INDEX(Responses!$R$2:$R$1001,$S423)&lt;&gt;"",INDEX(Responses!$R$2:$R$1001,$S423)&lt;=2),", Billing clarity","")&amp;IF(AND(INDEX(Responses!$S$2:$S$1001,$S423)&lt;&gt;"",INDEX(Responses!$S$2:$S$1001,$S423)&lt;=2),", Cleanliness","")&amp;IF(AND(INDEX(Responses!$T$2:$T$1001,$S423)&lt;&gt;"",INDEX(Responses!$T$2:$T$1001,$S423)&lt;=2),", Nursing responsiveness","")&amp;IF(AND(INDEX(Responses!$U$2:$U$1001,$S423)&lt;&gt;"",INDEX(Responses!$U$2:$U$1001,$S423)&lt;=2),", Nursing courtesy","")&amp;IF(AND(INDEX(Responses!$V$2:$V$1001,$S423)&lt;&gt;"",INDEX(Responses!$V$2:$V$1001,$S423)&lt;=2),", Food","")&amp;IF(AND(INDEX(Responses!$W$2:$W$1001,$S423)&lt;&gt;"",INDEX(Responses!$W$2:$W$1001,$S423)&lt;=2),", Insurance/TPA","")&amp;IF(AND(INDEX(Responses!$X$2:$X$1001,$S423)&lt;&gt;"",INDEX(Responses!$X$2:$X$1001,$S423)&lt;=2),", Discharge process","")&amp;IF(AND(INDEX(Responses!$Y$2:$Y$1001,$S423)&lt;&gt;"",INDEX(Responses!$Y$2:$Y$1001,$S423)&lt;=2),", Discharge instructions",""),3,500))</f>
        <v/>
      </c>
      <c r="G423" s="24" t="str">
        <f aca="false">IF($S423="","",INDEX(Responses!$L$2:$L$1001,$S423)&amp;"")</f>
        <v/>
      </c>
      <c r="H423" s="27"/>
      <c r="I423" s="33"/>
      <c r="J423" s="34" t="str">
        <f aca="false">IF(OR(I423="",B423=""),"",ROUND((I423-B423)*24,1))</f>
        <v/>
      </c>
      <c r="K423" s="27"/>
      <c r="L423" s="27"/>
      <c r="M423" s="27"/>
      <c r="N423" s="35"/>
      <c r="O423" s="36" t="str">
        <f aca="false">IF(OR(N423="",B423=""),"",N423-B423)</f>
        <v/>
      </c>
      <c r="P423" s="24" t="str">
        <f aca="false">IF(J423="","",IF(AND(C423="IPD",J423&lt;=24),"Yes",IF(AND(C423&lt;&gt;"IPD",J423&lt;=48),"Yes","No")))</f>
        <v/>
      </c>
      <c r="Q423" s="24" t="str">
        <f aca="false">IF(B423="","",TEXT(B423,"yyyy-mm"))</f>
        <v/>
      </c>
      <c r="R423" s="34" t="str">
        <f aca="false">IF(AND(Q423='Monthly Summary'!$C$4,J423&lt;&gt;""),J423,"")</f>
        <v/>
      </c>
      <c r="S423" s="24" t="str">
        <f aca="false">IF(A423="","",IFERROR(MATCH(A423,Responses!$A$2:$A$1001,0),""))</f>
        <v/>
      </c>
    </row>
    <row r="424" customFormat="false" ht="15" hidden="false" customHeight="false" outlineLevel="0" collapsed="false">
      <c r="A424" s="27"/>
      <c r="B424" s="32" t="str">
        <f aca="false">IF($S424="","",INDEX(Responses!$B$2:$B$1001,$S424))</f>
        <v/>
      </c>
      <c r="C424" s="24" t="str">
        <f aca="false">IF($S424="","",INDEX(Responses!$E$2:$E$1001,$S424)&amp;"")</f>
        <v/>
      </c>
      <c r="D424" s="24" t="str">
        <f aca="false">IF($S424="","",INDEX(Responses!$G$2:$G$1001,$S424)&amp;"")</f>
        <v/>
      </c>
      <c r="E424" s="24" t="str">
        <f aca="false">IF($S424="","",INDEX(Responses!$J$2:$J$1001,$S424))</f>
        <v/>
      </c>
      <c r="F424" s="24" t="str">
        <f aca="false">IF($S424="","",MID(IF(AND(INDEX(Responses!$M$2:$M$1001,$S424)&lt;&gt;"",INDEX(Responses!$M$2:$M$1001,$S424)&lt;=2),", Booking/Admission","")&amp;IF(AND(INDEX(Responses!$N$2:$N$1001,$S424)&lt;&gt;"",INDEX(Responses!$N$2:$N$1001,$S424)&lt;=2),", Waiting time","")&amp;IF(AND(INDEX(Responses!$O$2:$O$1001,$S424)&lt;&gt;"",INDEX(Responses!$O$2:$O$1001,$S424)&lt;=2),", Doctor communication","")&amp;IF(AND(INDEX(Responses!$P$2:$P$1001,$S424)&lt;&gt;"",INDEX(Responses!$P$2:$P$1001,$S424)&lt;=2),", Time to ask questions","")&amp;IF(AND(INDEX(Responses!$Q$2:$Q$1001,$S424)&lt;&gt;"",INDEX(Responses!$Q$2:$Q$1001,$S424)&lt;=2),", Front desk and billing staff","")&amp;IF(AND(INDEX(Responses!$R$2:$R$1001,$S424)&lt;&gt;"",INDEX(Responses!$R$2:$R$1001,$S424)&lt;=2),", Billing clarity","")&amp;IF(AND(INDEX(Responses!$S$2:$S$1001,$S424)&lt;&gt;"",INDEX(Responses!$S$2:$S$1001,$S424)&lt;=2),", Cleanliness","")&amp;IF(AND(INDEX(Responses!$T$2:$T$1001,$S424)&lt;&gt;"",INDEX(Responses!$T$2:$T$1001,$S424)&lt;=2),", Nursing responsiveness","")&amp;IF(AND(INDEX(Responses!$U$2:$U$1001,$S424)&lt;&gt;"",INDEX(Responses!$U$2:$U$1001,$S424)&lt;=2),", Nursing courtesy","")&amp;IF(AND(INDEX(Responses!$V$2:$V$1001,$S424)&lt;&gt;"",INDEX(Responses!$V$2:$V$1001,$S424)&lt;=2),", Food","")&amp;IF(AND(INDEX(Responses!$W$2:$W$1001,$S424)&lt;&gt;"",INDEX(Responses!$W$2:$W$1001,$S424)&lt;=2),", Insurance/TPA","")&amp;IF(AND(INDEX(Responses!$X$2:$X$1001,$S424)&lt;&gt;"",INDEX(Responses!$X$2:$X$1001,$S424)&lt;=2),", Discharge process","")&amp;IF(AND(INDEX(Responses!$Y$2:$Y$1001,$S424)&lt;&gt;"",INDEX(Responses!$Y$2:$Y$1001,$S424)&lt;=2),", Discharge instructions",""),3,500))</f>
        <v/>
      </c>
      <c r="G424" s="24" t="str">
        <f aca="false">IF($S424="","",INDEX(Responses!$L$2:$L$1001,$S424)&amp;"")</f>
        <v/>
      </c>
      <c r="H424" s="27"/>
      <c r="I424" s="33"/>
      <c r="J424" s="34" t="str">
        <f aca="false">IF(OR(I424="",B424=""),"",ROUND((I424-B424)*24,1))</f>
        <v/>
      </c>
      <c r="K424" s="27"/>
      <c r="L424" s="27"/>
      <c r="M424" s="27"/>
      <c r="N424" s="35"/>
      <c r="O424" s="36" t="str">
        <f aca="false">IF(OR(N424="",B424=""),"",N424-B424)</f>
        <v/>
      </c>
      <c r="P424" s="24" t="str">
        <f aca="false">IF(J424="","",IF(AND(C424="IPD",J424&lt;=24),"Yes",IF(AND(C424&lt;&gt;"IPD",J424&lt;=48),"Yes","No")))</f>
        <v/>
      </c>
      <c r="Q424" s="24" t="str">
        <f aca="false">IF(B424="","",TEXT(B424,"yyyy-mm"))</f>
        <v/>
      </c>
      <c r="R424" s="34" t="str">
        <f aca="false">IF(AND(Q424='Monthly Summary'!$C$4,J424&lt;&gt;""),J424,"")</f>
        <v/>
      </c>
      <c r="S424" s="24" t="str">
        <f aca="false">IF(A424="","",IFERROR(MATCH(A424,Responses!$A$2:$A$1001,0),""))</f>
        <v/>
      </c>
    </row>
    <row r="425" customFormat="false" ht="15" hidden="false" customHeight="false" outlineLevel="0" collapsed="false">
      <c r="A425" s="27"/>
      <c r="B425" s="32" t="str">
        <f aca="false">IF($S425="","",INDEX(Responses!$B$2:$B$1001,$S425))</f>
        <v/>
      </c>
      <c r="C425" s="24" t="str">
        <f aca="false">IF($S425="","",INDEX(Responses!$E$2:$E$1001,$S425)&amp;"")</f>
        <v/>
      </c>
      <c r="D425" s="24" t="str">
        <f aca="false">IF($S425="","",INDEX(Responses!$G$2:$G$1001,$S425)&amp;"")</f>
        <v/>
      </c>
      <c r="E425" s="24" t="str">
        <f aca="false">IF($S425="","",INDEX(Responses!$J$2:$J$1001,$S425))</f>
        <v/>
      </c>
      <c r="F425" s="24" t="str">
        <f aca="false">IF($S425="","",MID(IF(AND(INDEX(Responses!$M$2:$M$1001,$S425)&lt;&gt;"",INDEX(Responses!$M$2:$M$1001,$S425)&lt;=2),", Booking/Admission","")&amp;IF(AND(INDEX(Responses!$N$2:$N$1001,$S425)&lt;&gt;"",INDEX(Responses!$N$2:$N$1001,$S425)&lt;=2),", Waiting time","")&amp;IF(AND(INDEX(Responses!$O$2:$O$1001,$S425)&lt;&gt;"",INDEX(Responses!$O$2:$O$1001,$S425)&lt;=2),", Doctor communication","")&amp;IF(AND(INDEX(Responses!$P$2:$P$1001,$S425)&lt;&gt;"",INDEX(Responses!$P$2:$P$1001,$S425)&lt;=2),", Time to ask questions","")&amp;IF(AND(INDEX(Responses!$Q$2:$Q$1001,$S425)&lt;&gt;"",INDEX(Responses!$Q$2:$Q$1001,$S425)&lt;=2),", Front desk and billing staff","")&amp;IF(AND(INDEX(Responses!$R$2:$R$1001,$S425)&lt;&gt;"",INDEX(Responses!$R$2:$R$1001,$S425)&lt;=2),", Billing clarity","")&amp;IF(AND(INDEX(Responses!$S$2:$S$1001,$S425)&lt;&gt;"",INDEX(Responses!$S$2:$S$1001,$S425)&lt;=2),", Cleanliness","")&amp;IF(AND(INDEX(Responses!$T$2:$T$1001,$S425)&lt;&gt;"",INDEX(Responses!$T$2:$T$1001,$S425)&lt;=2),", Nursing responsiveness","")&amp;IF(AND(INDEX(Responses!$U$2:$U$1001,$S425)&lt;&gt;"",INDEX(Responses!$U$2:$U$1001,$S425)&lt;=2),", Nursing courtesy","")&amp;IF(AND(INDEX(Responses!$V$2:$V$1001,$S425)&lt;&gt;"",INDEX(Responses!$V$2:$V$1001,$S425)&lt;=2),", Food","")&amp;IF(AND(INDEX(Responses!$W$2:$W$1001,$S425)&lt;&gt;"",INDEX(Responses!$W$2:$W$1001,$S425)&lt;=2),", Insurance/TPA","")&amp;IF(AND(INDEX(Responses!$X$2:$X$1001,$S425)&lt;&gt;"",INDEX(Responses!$X$2:$X$1001,$S425)&lt;=2),", Discharge process","")&amp;IF(AND(INDEX(Responses!$Y$2:$Y$1001,$S425)&lt;&gt;"",INDEX(Responses!$Y$2:$Y$1001,$S425)&lt;=2),", Discharge instructions",""),3,500))</f>
        <v/>
      </c>
      <c r="G425" s="24" t="str">
        <f aca="false">IF($S425="","",INDEX(Responses!$L$2:$L$1001,$S425)&amp;"")</f>
        <v/>
      </c>
      <c r="H425" s="27"/>
      <c r="I425" s="33"/>
      <c r="J425" s="34" t="str">
        <f aca="false">IF(OR(I425="",B425=""),"",ROUND((I425-B425)*24,1))</f>
        <v/>
      </c>
      <c r="K425" s="27"/>
      <c r="L425" s="27"/>
      <c r="M425" s="27"/>
      <c r="N425" s="35"/>
      <c r="O425" s="36" t="str">
        <f aca="false">IF(OR(N425="",B425=""),"",N425-B425)</f>
        <v/>
      </c>
      <c r="P425" s="24" t="str">
        <f aca="false">IF(J425="","",IF(AND(C425="IPD",J425&lt;=24),"Yes",IF(AND(C425&lt;&gt;"IPD",J425&lt;=48),"Yes","No")))</f>
        <v/>
      </c>
      <c r="Q425" s="24" t="str">
        <f aca="false">IF(B425="","",TEXT(B425,"yyyy-mm"))</f>
        <v/>
      </c>
      <c r="R425" s="34" t="str">
        <f aca="false">IF(AND(Q425='Monthly Summary'!$C$4,J425&lt;&gt;""),J425,"")</f>
        <v/>
      </c>
      <c r="S425" s="24" t="str">
        <f aca="false">IF(A425="","",IFERROR(MATCH(A425,Responses!$A$2:$A$1001,0),""))</f>
        <v/>
      </c>
    </row>
    <row r="426" customFormat="false" ht="15" hidden="false" customHeight="false" outlineLevel="0" collapsed="false">
      <c r="A426" s="27"/>
      <c r="B426" s="32" t="str">
        <f aca="false">IF($S426="","",INDEX(Responses!$B$2:$B$1001,$S426))</f>
        <v/>
      </c>
      <c r="C426" s="24" t="str">
        <f aca="false">IF($S426="","",INDEX(Responses!$E$2:$E$1001,$S426)&amp;"")</f>
        <v/>
      </c>
      <c r="D426" s="24" t="str">
        <f aca="false">IF($S426="","",INDEX(Responses!$G$2:$G$1001,$S426)&amp;"")</f>
        <v/>
      </c>
      <c r="E426" s="24" t="str">
        <f aca="false">IF($S426="","",INDEX(Responses!$J$2:$J$1001,$S426))</f>
        <v/>
      </c>
      <c r="F426" s="24" t="str">
        <f aca="false">IF($S426="","",MID(IF(AND(INDEX(Responses!$M$2:$M$1001,$S426)&lt;&gt;"",INDEX(Responses!$M$2:$M$1001,$S426)&lt;=2),", Booking/Admission","")&amp;IF(AND(INDEX(Responses!$N$2:$N$1001,$S426)&lt;&gt;"",INDEX(Responses!$N$2:$N$1001,$S426)&lt;=2),", Waiting time","")&amp;IF(AND(INDEX(Responses!$O$2:$O$1001,$S426)&lt;&gt;"",INDEX(Responses!$O$2:$O$1001,$S426)&lt;=2),", Doctor communication","")&amp;IF(AND(INDEX(Responses!$P$2:$P$1001,$S426)&lt;&gt;"",INDEX(Responses!$P$2:$P$1001,$S426)&lt;=2),", Time to ask questions","")&amp;IF(AND(INDEX(Responses!$Q$2:$Q$1001,$S426)&lt;&gt;"",INDEX(Responses!$Q$2:$Q$1001,$S426)&lt;=2),", Front desk and billing staff","")&amp;IF(AND(INDEX(Responses!$R$2:$R$1001,$S426)&lt;&gt;"",INDEX(Responses!$R$2:$R$1001,$S426)&lt;=2),", Billing clarity","")&amp;IF(AND(INDEX(Responses!$S$2:$S$1001,$S426)&lt;&gt;"",INDEX(Responses!$S$2:$S$1001,$S426)&lt;=2),", Cleanliness","")&amp;IF(AND(INDEX(Responses!$T$2:$T$1001,$S426)&lt;&gt;"",INDEX(Responses!$T$2:$T$1001,$S426)&lt;=2),", Nursing responsiveness","")&amp;IF(AND(INDEX(Responses!$U$2:$U$1001,$S426)&lt;&gt;"",INDEX(Responses!$U$2:$U$1001,$S426)&lt;=2),", Nursing courtesy","")&amp;IF(AND(INDEX(Responses!$V$2:$V$1001,$S426)&lt;&gt;"",INDEX(Responses!$V$2:$V$1001,$S426)&lt;=2),", Food","")&amp;IF(AND(INDEX(Responses!$W$2:$W$1001,$S426)&lt;&gt;"",INDEX(Responses!$W$2:$W$1001,$S426)&lt;=2),", Insurance/TPA","")&amp;IF(AND(INDEX(Responses!$X$2:$X$1001,$S426)&lt;&gt;"",INDEX(Responses!$X$2:$X$1001,$S426)&lt;=2),", Discharge process","")&amp;IF(AND(INDEX(Responses!$Y$2:$Y$1001,$S426)&lt;&gt;"",INDEX(Responses!$Y$2:$Y$1001,$S426)&lt;=2),", Discharge instructions",""),3,500))</f>
        <v/>
      </c>
      <c r="G426" s="24" t="str">
        <f aca="false">IF($S426="","",INDEX(Responses!$L$2:$L$1001,$S426)&amp;"")</f>
        <v/>
      </c>
      <c r="H426" s="27"/>
      <c r="I426" s="33"/>
      <c r="J426" s="34" t="str">
        <f aca="false">IF(OR(I426="",B426=""),"",ROUND((I426-B426)*24,1))</f>
        <v/>
      </c>
      <c r="K426" s="27"/>
      <c r="L426" s="27"/>
      <c r="M426" s="27"/>
      <c r="N426" s="35"/>
      <c r="O426" s="36" t="str">
        <f aca="false">IF(OR(N426="",B426=""),"",N426-B426)</f>
        <v/>
      </c>
      <c r="P426" s="24" t="str">
        <f aca="false">IF(J426="","",IF(AND(C426="IPD",J426&lt;=24),"Yes",IF(AND(C426&lt;&gt;"IPD",J426&lt;=48),"Yes","No")))</f>
        <v/>
      </c>
      <c r="Q426" s="24" t="str">
        <f aca="false">IF(B426="","",TEXT(B426,"yyyy-mm"))</f>
        <v/>
      </c>
      <c r="R426" s="34" t="str">
        <f aca="false">IF(AND(Q426='Monthly Summary'!$C$4,J426&lt;&gt;""),J426,"")</f>
        <v/>
      </c>
      <c r="S426" s="24" t="str">
        <f aca="false">IF(A426="","",IFERROR(MATCH(A426,Responses!$A$2:$A$1001,0),""))</f>
        <v/>
      </c>
    </row>
    <row r="427" customFormat="false" ht="15" hidden="false" customHeight="false" outlineLevel="0" collapsed="false">
      <c r="A427" s="27"/>
      <c r="B427" s="32" t="str">
        <f aca="false">IF($S427="","",INDEX(Responses!$B$2:$B$1001,$S427))</f>
        <v/>
      </c>
      <c r="C427" s="24" t="str">
        <f aca="false">IF($S427="","",INDEX(Responses!$E$2:$E$1001,$S427)&amp;"")</f>
        <v/>
      </c>
      <c r="D427" s="24" t="str">
        <f aca="false">IF($S427="","",INDEX(Responses!$G$2:$G$1001,$S427)&amp;"")</f>
        <v/>
      </c>
      <c r="E427" s="24" t="str">
        <f aca="false">IF($S427="","",INDEX(Responses!$J$2:$J$1001,$S427))</f>
        <v/>
      </c>
      <c r="F427" s="24" t="str">
        <f aca="false">IF($S427="","",MID(IF(AND(INDEX(Responses!$M$2:$M$1001,$S427)&lt;&gt;"",INDEX(Responses!$M$2:$M$1001,$S427)&lt;=2),", Booking/Admission","")&amp;IF(AND(INDEX(Responses!$N$2:$N$1001,$S427)&lt;&gt;"",INDEX(Responses!$N$2:$N$1001,$S427)&lt;=2),", Waiting time","")&amp;IF(AND(INDEX(Responses!$O$2:$O$1001,$S427)&lt;&gt;"",INDEX(Responses!$O$2:$O$1001,$S427)&lt;=2),", Doctor communication","")&amp;IF(AND(INDEX(Responses!$P$2:$P$1001,$S427)&lt;&gt;"",INDEX(Responses!$P$2:$P$1001,$S427)&lt;=2),", Time to ask questions","")&amp;IF(AND(INDEX(Responses!$Q$2:$Q$1001,$S427)&lt;&gt;"",INDEX(Responses!$Q$2:$Q$1001,$S427)&lt;=2),", Front desk and billing staff","")&amp;IF(AND(INDEX(Responses!$R$2:$R$1001,$S427)&lt;&gt;"",INDEX(Responses!$R$2:$R$1001,$S427)&lt;=2),", Billing clarity","")&amp;IF(AND(INDEX(Responses!$S$2:$S$1001,$S427)&lt;&gt;"",INDEX(Responses!$S$2:$S$1001,$S427)&lt;=2),", Cleanliness","")&amp;IF(AND(INDEX(Responses!$T$2:$T$1001,$S427)&lt;&gt;"",INDEX(Responses!$T$2:$T$1001,$S427)&lt;=2),", Nursing responsiveness","")&amp;IF(AND(INDEX(Responses!$U$2:$U$1001,$S427)&lt;&gt;"",INDEX(Responses!$U$2:$U$1001,$S427)&lt;=2),", Nursing courtesy","")&amp;IF(AND(INDEX(Responses!$V$2:$V$1001,$S427)&lt;&gt;"",INDEX(Responses!$V$2:$V$1001,$S427)&lt;=2),", Food","")&amp;IF(AND(INDEX(Responses!$W$2:$W$1001,$S427)&lt;&gt;"",INDEX(Responses!$W$2:$W$1001,$S427)&lt;=2),", Insurance/TPA","")&amp;IF(AND(INDEX(Responses!$X$2:$X$1001,$S427)&lt;&gt;"",INDEX(Responses!$X$2:$X$1001,$S427)&lt;=2),", Discharge process","")&amp;IF(AND(INDEX(Responses!$Y$2:$Y$1001,$S427)&lt;&gt;"",INDEX(Responses!$Y$2:$Y$1001,$S427)&lt;=2),", Discharge instructions",""),3,500))</f>
        <v/>
      </c>
      <c r="G427" s="24" t="str">
        <f aca="false">IF($S427="","",INDEX(Responses!$L$2:$L$1001,$S427)&amp;"")</f>
        <v/>
      </c>
      <c r="H427" s="27"/>
      <c r="I427" s="33"/>
      <c r="J427" s="34" t="str">
        <f aca="false">IF(OR(I427="",B427=""),"",ROUND((I427-B427)*24,1))</f>
        <v/>
      </c>
      <c r="K427" s="27"/>
      <c r="L427" s="27"/>
      <c r="M427" s="27"/>
      <c r="N427" s="35"/>
      <c r="O427" s="36" t="str">
        <f aca="false">IF(OR(N427="",B427=""),"",N427-B427)</f>
        <v/>
      </c>
      <c r="P427" s="24" t="str">
        <f aca="false">IF(J427="","",IF(AND(C427="IPD",J427&lt;=24),"Yes",IF(AND(C427&lt;&gt;"IPD",J427&lt;=48),"Yes","No")))</f>
        <v/>
      </c>
      <c r="Q427" s="24" t="str">
        <f aca="false">IF(B427="","",TEXT(B427,"yyyy-mm"))</f>
        <v/>
      </c>
      <c r="R427" s="34" t="str">
        <f aca="false">IF(AND(Q427='Monthly Summary'!$C$4,J427&lt;&gt;""),J427,"")</f>
        <v/>
      </c>
      <c r="S427" s="24" t="str">
        <f aca="false">IF(A427="","",IFERROR(MATCH(A427,Responses!$A$2:$A$1001,0),""))</f>
        <v/>
      </c>
    </row>
    <row r="428" customFormat="false" ht="15" hidden="false" customHeight="false" outlineLevel="0" collapsed="false">
      <c r="A428" s="27"/>
      <c r="B428" s="32" t="str">
        <f aca="false">IF($S428="","",INDEX(Responses!$B$2:$B$1001,$S428))</f>
        <v/>
      </c>
      <c r="C428" s="24" t="str">
        <f aca="false">IF($S428="","",INDEX(Responses!$E$2:$E$1001,$S428)&amp;"")</f>
        <v/>
      </c>
      <c r="D428" s="24" t="str">
        <f aca="false">IF($S428="","",INDEX(Responses!$G$2:$G$1001,$S428)&amp;"")</f>
        <v/>
      </c>
      <c r="E428" s="24" t="str">
        <f aca="false">IF($S428="","",INDEX(Responses!$J$2:$J$1001,$S428))</f>
        <v/>
      </c>
      <c r="F428" s="24" t="str">
        <f aca="false">IF($S428="","",MID(IF(AND(INDEX(Responses!$M$2:$M$1001,$S428)&lt;&gt;"",INDEX(Responses!$M$2:$M$1001,$S428)&lt;=2),", Booking/Admission","")&amp;IF(AND(INDEX(Responses!$N$2:$N$1001,$S428)&lt;&gt;"",INDEX(Responses!$N$2:$N$1001,$S428)&lt;=2),", Waiting time","")&amp;IF(AND(INDEX(Responses!$O$2:$O$1001,$S428)&lt;&gt;"",INDEX(Responses!$O$2:$O$1001,$S428)&lt;=2),", Doctor communication","")&amp;IF(AND(INDEX(Responses!$P$2:$P$1001,$S428)&lt;&gt;"",INDEX(Responses!$P$2:$P$1001,$S428)&lt;=2),", Time to ask questions","")&amp;IF(AND(INDEX(Responses!$Q$2:$Q$1001,$S428)&lt;&gt;"",INDEX(Responses!$Q$2:$Q$1001,$S428)&lt;=2),", Front desk and billing staff","")&amp;IF(AND(INDEX(Responses!$R$2:$R$1001,$S428)&lt;&gt;"",INDEX(Responses!$R$2:$R$1001,$S428)&lt;=2),", Billing clarity","")&amp;IF(AND(INDEX(Responses!$S$2:$S$1001,$S428)&lt;&gt;"",INDEX(Responses!$S$2:$S$1001,$S428)&lt;=2),", Cleanliness","")&amp;IF(AND(INDEX(Responses!$T$2:$T$1001,$S428)&lt;&gt;"",INDEX(Responses!$T$2:$T$1001,$S428)&lt;=2),", Nursing responsiveness","")&amp;IF(AND(INDEX(Responses!$U$2:$U$1001,$S428)&lt;&gt;"",INDEX(Responses!$U$2:$U$1001,$S428)&lt;=2),", Nursing courtesy","")&amp;IF(AND(INDEX(Responses!$V$2:$V$1001,$S428)&lt;&gt;"",INDEX(Responses!$V$2:$V$1001,$S428)&lt;=2),", Food","")&amp;IF(AND(INDEX(Responses!$W$2:$W$1001,$S428)&lt;&gt;"",INDEX(Responses!$W$2:$W$1001,$S428)&lt;=2),", Insurance/TPA","")&amp;IF(AND(INDEX(Responses!$X$2:$X$1001,$S428)&lt;&gt;"",INDEX(Responses!$X$2:$X$1001,$S428)&lt;=2),", Discharge process","")&amp;IF(AND(INDEX(Responses!$Y$2:$Y$1001,$S428)&lt;&gt;"",INDEX(Responses!$Y$2:$Y$1001,$S428)&lt;=2),", Discharge instructions",""),3,500))</f>
        <v/>
      </c>
      <c r="G428" s="24" t="str">
        <f aca="false">IF($S428="","",INDEX(Responses!$L$2:$L$1001,$S428)&amp;"")</f>
        <v/>
      </c>
      <c r="H428" s="27"/>
      <c r="I428" s="33"/>
      <c r="J428" s="34" t="str">
        <f aca="false">IF(OR(I428="",B428=""),"",ROUND((I428-B428)*24,1))</f>
        <v/>
      </c>
      <c r="K428" s="27"/>
      <c r="L428" s="27"/>
      <c r="M428" s="27"/>
      <c r="N428" s="35"/>
      <c r="O428" s="36" t="str">
        <f aca="false">IF(OR(N428="",B428=""),"",N428-B428)</f>
        <v/>
      </c>
      <c r="P428" s="24" t="str">
        <f aca="false">IF(J428="","",IF(AND(C428="IPD",J428&lt;=24),"Yes",IF(AND(C428&lt;&gt;"IPD",J428&lt;=48),"Yes","No")))</f>
        <v/>
      </c>
      <c r="Q428" s="24" t="str">
        <f aca="false">IF(B428="","",TEXT(B428,"yyyy-mm"))</f>
        <v/>
      </c>
      <c r="R428" s="34" t="str">
        <f aca="false">IF(AND(Q428='Monthly Summary'!$C$4,J428&lt;&gt;""),J428,"")</f>
        <v/>
      </c>
      <c r="S428" s="24" t="str">
        <f aca="false">IF(A428="","",IFERROR(MATCH(A428,Responses!$A$2:$A$1001,0),""))</f>
        <v/>
      </c>
    </row>
    <row r="429" customFormat="false" ht="15" hidden="false" customHeight="false" outlineLevel="0" collapsed="false">
      <c r="A429" s="27"/>
      <c r="B429" s="32" t="str">
        <f aca="false">IF($S429="","",INDEX(Responses!$B$2:$B$1001,$S429))</f>
        <v/>
      </c>
      <c r="C429" s="24" t="str">
        <f aca="false">IF($S429="","",INDEX(Responses!$E$2:$E$1001,$S429)&amp;"")</f>
        <v/>
      </c>
      <c r="D429" s="24" t="str">
        <f aca="false">IF($S429="","",INDEX(Responses!$G$2:$G$1001,$S429)&amp;"")</f>
        <v/>
      </c>
      <c r="E429" s="24" t="str">
        <f aca="false">IF($S429="","",INDEX(Responses!$J$2:$J$1001,$S429))</f>
        <v/>
      </c>
      <c r="F429" s="24" t="str">
        <f aca="false">IF($S429="","",MID(IF(AND(INDEX(Responses!$M$2:$M$1001,$S429)&lt;&gt;"",INDEX(Responses!$M$2:$M$1001,$S429)&lt;=2),", Booking/Admission","")&amp;IF(AND(INDEX(Responses!$N$2:$N$1001,$S429)&lt;&gt;"",INDEX(Responses!$N$2:$N$1001,$S429)&lt;=2),", Waiting time","")&amp;IF(AND(INDEX(Responses!$O$2:$O$1001,$S429)&lt;&gt;"",INDEX(Responses!$O$2:$O$1001,$S429)&lt;=2),", Doctor communication","")&amp;IF(AND(INDEX(Responses!$P$2:$P$1001,$S429)&lt;&gt;"",INDEX(Responses!$P$2:$P$1001,$S429)&lt;=2),", Time to ask questions","")&amp;IF(AND(INDEX(Responses!$Q$2:$Q$1001,$S429)&lt;&gt;"",INDEX(Responses!$Q$2:$Q$1001,$S429)&lt;=2),", Front desk and billing staff","")&amp;IF(AND(INDEX(Responses!$R$2:$R$1001,$S429)&lt;&gt;"",INDEX(Responses!$R$2:$R$1001,$S429)&lt;=2),", Billing clarity","")&amp;IF(AND(INDEX(Responses!$S$2:$S$1001,$S429)&lt;&gt;"",INDEX(Responses!$S$2:$S$1001,$S429)&lt;=2),", Cleanliness","")&amp;IF(AND(INDEX(Responses!$T$2:$T$1001,$S429)&lt;&gt;"",INDEX(Responses!$T$2:$T$1001,$S429)&lt;=2),", Nursing responsiveness","")&amp;IF(AND(INDEX(Responses!$U$2:$U$1001,$S429)&lt;&gt;"",INDEX(Responses!$U$2:$U$1001,$S429)&lt;=2),", Nursing courtesy","")&amp;IF(AND(INDEX(Responses!$V$2:$V$1001,$S429)&lt;&gt;"",INDEX(Responses!$V$2:$V$1001,$S429)&lt;=2),", Food","")&amp;IF(AND(INDEX(Responses!$W$2:$W$1001,$S429)&lt;&gt;"",INDEX(Responses!$W$2:$W$1001,$S429)&lt;=2),", Insurance/TPA","")&amp;IF(AND(INDEX(Responses!$X$2:$X$1001,$S429)&lt;&gt;"",INDEX(Responses!$X$2:$X$1001,$S429)&lt;=2),", Discharge process","")&amp;IF(AND(INDEX(Responses!$Y$2:$Y$1001,$S429)&lt;&gt;"",INDEX(Responses!$Y$2:$Y$1001,$S429)&lt;=2),", Discharge instructions",""),3,500))</f>
        <v/>
      </c>
      <c r="G429" s="24" t="str">
        <f aca="false">IF($S429="","",INDEX(Responses!$L$2:$L$1001,$S429)&amp;"")</f>
        <v/>
      </c>
      <c r="H429" s="27"/>
      <c r="I429" s="33"/>
      <c r="J429" s="34" t="str">
        <f aca="false">IF(OR(I429="",B429=""),"",ROUND((I429-B429)*24,1))</f>
        <v/>
      </c>
      <c r="K429" s="27"/>
      <c r="L429" s="27"/>
      <c r="M429" s="27"/>
      <c r="N429" s="35"/>
      <c r="O429" s="36" t="str">
        <f aca="false">IF(OR(N429="",B429=""),"",N429-B429)</f>
        <v/>
      </c>
      <c r="P429" s="24" t="str">
        <f aca="false">IF(J429="","",IF(AND(C429="IPD",J429&lt;=24),"Yes",IF(AND(C429&lt;&gt;"IPD",J429&lt;=48),"Yes","No")))</f>
        <v/>
      </c>
      <c r="Q429" s="24" t="str">
        <f aca="false">IF(B429="","",TEXT(B429,"yyyy-mm"))</f>
        <v/>
      </c>
      <c r="R429" s="34" t="str">
        <f aca="false">IF(AND(Q429='Monthly Summary'!$C$4,J429&lt;&gt;""),J429,"")</f>
        <v/>
      </c>
      <c r="S429" s="24" t="str">
        <f aca="false">IF(A429="","",IFERROR(MATCH(A429,Responses!$A$2:$A$1001,0),""))</f>
        <v/>
      </c>
    </row>
    <row r="430" customFormat="false" ht="15" hidden="false" customHeight="false" outlineLevel="0" collapsed="false">
      <c r="A430" s="27"/>
      <c r="B430" s="32" t="str">
        <f aca="false">IF($S430="","",INDEX(Responses!$B$2:$B$1001,$S430))</f>
        <v/>
      </c>
      <c r="C430" s="24" t="str">
        <f aca="false">IF($S430="","",INDEX(Responses!$E$2:$E$1001,$S430)&amp;"")</f>
        <v/>
      </c>
      <c r="D430" s="24" t="str">
        <f aca="false">IF($S430="","",INDEX(Responses!$G$2:$G$1001,$S430)&amp;"")</f>
        <v/>
      </c>
      <c r="E430" s="24" t="str">
        <f aca="false">IF($S430="","",INDEX(Responses!$J$2:$J$1001,$S430))</f>
        <v/>
      </c>
      <c r="F430" s="24" t="str">
        <f aca="false">IF($S430="","",MID(IF(AND(INDEX(Responses!$M$2:$M$1001,$S430)&lt;&gt;"",INDEX(Responses!$M$2:$M$1001,$S430)&lt;=2),", Booking/Admission","")&amp;IF(AND(INDEX(Responses!$N$2:$N$1001,$S430)&lt;&gt;"",INDEX(Responses!$N$2:$N$1001,$S430)&lt;=2),", Waiting time","")&amp;IF(AND(INDEX(Responses!$O$2:$O$1001,$S430)&lt;&gt;"",INDEX(Responses!$O$2:$O$1001,$S430)&lt;=2),", Doctor communication","")&amp;IF(AND(INDEX(Responses!$P$2:$P$1001,$S430)&lt;&gt;"",INDEX(Responses!$P$2:$P$1001,$S430)&lt;=2),", Time to ask questions","")&amp;IF(AND(INDEX(Responses!$Q$2:$Q$1001,$S430)&lt;&gt;"",INDEX(Responses!$Q$2:$Q$1001,$S430)&lt;=2),", Front desk and billing staff","")&amp;IF(AND(INDEX(Responses!$R$2:$R$1001,$S430)&lt;&gt;"",INDEX(Responses!$R$2:$R$1001,$S430)&lt;=2),", Billing clarity","")&amp;IF(AND(INDEX(Responses!$S$2:$S$1001,$S430)&lt;&gt;"",INDEX(Responses!$S$2:$S$1001,$S430)&lt;=2),", Cleanliness","")&amp;IF(AND(INDEX(Responses!$T$2:$T$1001,$S430)&lt;&gt;"",INDEX(Responses!$T$2:$T$1001,$S430)&lt;=2),", Nursing responsiveness","")&amp;IF(AND(INDEX(Responses!$U$2:$U$1001,$S430)&lt;&gt;"",INDEX(Responses!$U$2:$U$1001,$S430)&lt;=2),", Nursing courtesy","")&amp;IF(AND(INDEX(Responses!$V$2:$V$1001,$S430)&lt;&gt;"",INDEX(Responses!$V$2:$V$1001,$S430)&lt;=2),", Food","")&amp;IF(AND(INDEX(Responses!$W$2:$W$1001,$S430)&lt;&gt;"",INDEX(Responses!$W$2:$W$1001,$S430)&lt;=2),", Insurance/TPA","")&amp;IF(AND(INDEX(Responses!$X$2:$X$1001,$S430)&lt;&gt;"",INDEX(Responses!$X$2:$X$1001,$S430)&lt;=2),", Discharge process","")&amp;IF(AND(INDEX(Responses!$Y$2:$Y$1001,$S430)&lt;&gt;"",INDEX(Responses!$Y$2:$Y$1001,$S430)&lt;=2),", Discharge instructions",""),3,500))</f>
        <v/>
      </c>
      <c r="G430" s="24" t="str">
        <f aca="false">IF($S430="","",INDEX(Responses!$L$2:$L$1001,$S430)&amp;"")</f>
        <v/>
      </c>
      <c r="H430" s="27"/>
      <c r="I430" s="33"/>
      <c r="J430" s="34" t="str">
        <f aca="false">IF(OR(I430="",B430=""),"",ROUND((I430-B430)*24,1))</f>
        <v/>
      </c>
      <c r="K430" s="27"/>
      <c r="L430" s="27"/>
      <c r="M430" s="27"/>
      <c r="N430" s="35"/>
      <c r="O430" s="36" t="str">
        <f aca="false">IF(OR(N430="",B430=""),"",N430-B430)</f>
        <v/>
      </c>
      <c r="P430" s="24" t="str">
        <f aca="false">IF(J430="","",IF(AND(C430="IPD",J430&lt;=24),"Yes",IF(AND(C430&lt;&gt;"IPD",J430&lt;=48),"Yes","No")))</f>
        <v/>
      </c>
      <c r="Q430" s="24" t="str">
        <f aca="false">IF(B430="","",TEXT(B430,"yyyy-mm"))</f>
        <v/>
      </c>
      <c r="R430" s="34" t="str">
        <f aca="false">IF(AND(Q430='Monthly Summary'!$C$4,J430&lt;&gt;""),J430,"")</f>
        <v/>
      </c>
      <c r="S430" s="24" t="str">
        <f aca="false">IF(A430="","",IFERROR(MATCH(A430,Responses!$A$2:$A$1001,0),""))</f>
        <v/>
      </c>
    </row>
    <row r="431" customFormat="false" ht="15" hidden="false" customHeight="false" outlineLevel="0" collapsed="false">
      <c r="A431" s="27"/>
      <c r="B431" s="32" t="str">
        <f aca="false">IF($S431="","",INDEX(Responses!$B$2:$B$1001,$S431))</f>
        <v/>
      </c>
      <c r="C431" s="24" t="str">
        <f aca="false">IF($S431="","",INDEX(Responses!$E$2:$E$1001,$S431)&amp;"")</f>
        <v/>
      </c>
      <c r="D431" s="24" t="str">
        <f aca="false">IF($S431="","",INDEX(Responses!$G$2:$G$1001,$S431)&amp;"")</f>
        <v/>
      </c>
      <c r="E431" s="24" t="str">
        <f aca="false">IF($S431="","",INDEX(Responses!$J$2:$J$1001,$S431))</f>
        <v/>
      </c>
      <c r="F431" s="24" t="str">
        <f aca="false">IF($S431="","",MID(IF(AND(INDEX(Responses!$M$2:$M$1001,$S431)&lt;&gt;"",INDEX(Responses!$M$2:$M$1001,$S431)&lt;=2),", Booking/Admission","")&amp;IF(AND(INDEX(Responses!$N$2:$N$1001,$S431)&lt;&gt;"",INDEX(Responses!$N$2:$N$1001,$S431)&lt;=2),", Waiting time","")&amp;IF(AND(INDEX(Responses!$O$2:$O$1001,$S431)&lt;&gt;"",INDEX(Responses!$O$2:$O$1001,$S431)&lt;=2),", Doctor communication","")&amp;IF(AND(INDEX(Responses!$P$2:$P$1001,$S431)&lt;&gt;"",INDEX(Responses!$P$2:$P$1001,$S431)&lt;=2),", Time to ask questions","")&amp;IF(AND(INDEX(Responses!$Q$2:$Q$1001,$S431)&lt;&gt;"",INDEX(Responses!$Q$2:$Q$1001,$S431)&lt;=2),", Front desk and billing staff","")&amp;IF(AND(INDEX(Responses!$R$2:$R$1001,$S431)&lt;&gt;"",INDEX(Responses!$R$2:$R$1001,$S431)&lt;=2),", Billing clarity","")&amp;IF(AND(INDEX(Responses!$S$2:$S$1001,$S431)&lt;&gt;"",INDEX(Responses!$S$2:$S$1001,$S431)&lt;=2),", Cleanliness","")&amp;IF(AND(INDEX(Responses!$T$2:$T$1001,$S431)&lt;&gt;"",INDEX(Responses!$T$2:$T$1001,$S431)&lt;=2),", Nursing responsiveness","")&amp;IF(AND(INDEX(Responses!$U$2:$U$1001,$S431)&lt;&gt;"",INDEX(Responses!$U$2:$U$1001,$S431)&lt;=2),", Nursing courtesy","")&amp;IF(AND(INDEX(Responses!$V$2:$V$1001,$S431)&lt;&gt;"",INDEX(Responses!$V$2:$V$1001,$S431)&lt;=2),", Food","")&amp;IF(AND(INDEX(Responses!$W$2:$W$1001,$S431)&lt;&gt;"",INDEX(Responses!$W$2:$W$1001,$S431)&lt;=2),", Insurance/TPA","")&amp;IF(AND(INDEX(Responses!$X$2:$X$1001,$S431)&lt;&gt;"",INDEX(Responses!$X$2:$X$1001,$S431)&lt;=2),", Discharge process","")&amp;IF(AND(INDEX(Responses!$Y$2:$Y$1001,$S431)&lt;&gt;"",INDEX(Responses!$Y$2:$Y$1001,$S431)&lt;=2),", Discharge instructions",""),3,500))</f>
        <v/>
      </c>
      <c r="G431" s="24" t="str">
        <f aca="false">IF($S431="","",INDEX(Responses!$L$2:$L$1001,$S431)&amp;"")</f>
        <v/>
      </c>
      <c r="H431" s="27"/>
      <c r="I431" s="33"/>
      <c r="J431" s="34" t="str">
        <f aca="false">IF(OR(I431="",B431=""),"",ROUND((I431-B431)*24,1))</f>
        <v/>
      </c>
      <c r="K431" s="27"/>
      <c r="L431" s="27"/>
      <c r="M431" s="27"/>
      <c r="N431" s="35"/>
      <c r="O431" s="36" t="str">
        <f aca="false">IF(OR(N431="",B431=""),"",N431-B431)</f>
        <v/>
      </c>
      <c r="P431" s="24" t="str">
        <f aca="false">IF(J431="","",IF(AND(C431="IPD",J431&lt;=24),"Yes",IF(AND(C431&lt;&gt;"IPD",J431&lt;=48),"Yes","No")))</f>
        <v/>
      </c>
      <c r="Q431" s="24" t="str">
        <f aca="false">IF(B431="","",TEXT(B431,"yyyy-mm"))</f>
        <v/>
      </c>
      <c r="R431" s="34" t="str">
        <f aca="false">IF(AND(Q431='Monthly Summary'!$C$4,J431&lt;&gt;""),J431,"")</f>
        <v/>
      </c>
      <c r="S431" s="24" t="str">
        <f aca="false">IF(A431="","",IFERROR(MATCH(A431,Responses!$A$2:$A$1001,0),""))</f>
        <v/>
      </c>
    </row>
    <row r="432" customFormat="false" ht="15" hidden="false" customHeight="false" outlineLevel="0" collapsed="false">
      <c r="A432" s="27"/>
      <c r="B432" s="32" t="str">
        <f aca="false">IF($S432="","",INDEX(Responses!$B$2:$B$1001,$S432))</f>
        <v/>
      </c>
      <c r="C432" s="24" t="str">
        <f aca="false">IF($S432="","",INDEX(Responses!$E$2:$E$1001,$S432)&amp;"")</f>
        <v/>
      </c>
      <c r="D432" s="24" t="str">
        <f aca="false">IF($S432="","",INDEX(Responses!$G$2:$G$1001,$S432)&amp;"")</f>
        <v/>
      </c>
      <c r="E432" s="24" t="str">
        <f aca="false">IF($S432="","",INDEX(Responses!$J$2:$J$1001,$S432))</f>
        <v/>
      </c>
      <c r="F432" s="24" t="str">
        <f aca="false">IF($S432="","",MID(IF(AND(INDEX(Responses!$M$2:$M$1001,$S432)&lt;&gt;"",INDEX(Responses!$M$2:$M$1001,$S432)&lt;=2),", Booking/Admission","")&amp;IF(AND(INDEX(Responses!$N$2:$N$1001,$S432)&lt;&gt;"",INDEX(Responses!$N$2:$N$1001,$S432)&lt;=2),", Waiting time","")&amp;IF(AND(INDEX(Responses!$O$2:$O$1001,$S432)&lt;&gt;"",INDEX(Responses!$O$2:$O$1001,$S432)&lt;=2),", Doctor communication","")&amp;IF(AND(INDEX(Responses!$P$2:$P$1001,$S432)&lt;&gt;"",INDEX(Responses!$P$2:$P$1001,$S432)&lt;=2),", Time to ask questions","")&amp;IF(AND(INDEX(Responses!$Q$2:$Q$1001,$S432)&lt;&gt;"",INDEX(Responses!$Q$2:$Q$1001,$S432)&lt;=2),", Front desk and billing staff","")&amp;IF(AND(INDEX(Responses!$R$2:$R$1001,$S432)&lt;&gt;"",INDEX(Responses!$R$2:$R$1001,$S432)&lt;=2),", Billing clarity","")&amp;IF(AND(INDEX(Responses!$S$2:$S$1001,$S432)&lt;&gt;"",INDEX(Responses!$S$2:$S$1001,$S432)&lt;=2),", Cleanliness","")&amp;IF(AND(INDEX(Responses!$T$2:$T$1001,$S432)&lt;&gt;"",INDEX(Responses!$T$2:$T$1001,$S432)&lt;=2),", Nursing responsiveness","")&amp;IF(AND(INDEX(Responses!$U$2:$U$1001,$S432)&lt;&gt;"",INDEX(Responses!$U$2:$U$1001,$S432)&lt;=2),", Nursing courtesy","")&amp;IF(AND(INDEX(Responses!$V$2:$V$1001,$S432)&lt;&gt;"",INDEX(Responses!$V$2:$V$1001,$S432)&lt;=2),", Food","")&amp;IF(AND(INDEX(Responses!$W$2:$W$1001,$S432)&lt;&gt;"",INDEX(Responses!$W$2:$W$1001,$S432)&lt;=2),", Insurance/TPA","")&amp;IF(AND(INDEX(Responses!$X$2:$X$1001,$S432)&lt;&gt;"",INDEX(Responses!$X$2:$X$1001,$S432)&lt;=2),", Discharge process","")&amp;IF(AND(INDEX(Responses!$Y$2:$Y$1001,$S432)&lt;&gt;"",INDEX(Responses!$Y$2:$Y$1001,$S432)&lt;=2),", Discharge instructions",""),3,500))</f>
        <v/>
      </c>
      <c r="G432" s="24" t="str">
        <f aca="false">IF($S432="","",INDEX(Responses!$L$2:$L$1001,$S432)&amp;"")</f>
        <v/>
      </c>
      <c r="H432" s="27"/>
      <c r="I432" s="33"/>
      <c r="J432" s="34" t="str">
        <f aca="false">IF(OR(I432="",B432=""),"",ROUND((I432-B432)*24,1))</f>
        <v/>
      </c>
      <c r="K432" s="27"/>
      <c r="L432" s="27"/>
      <c r="M432" s="27"/>
      <c r="N432" s="35"/>
      <c r="O432" s="36" t="str">
        <f aca="false">IF(OR(N432="",B432=""),"",N432-B432)</f>
        <v/>
      </c>
      <c r="P432" s="24" t="str">
        <f aca="false">IF(J432="","",IF(AND(C432="IPD",J432&lt;=24),"Yes",IF(AND(C432&lt;&gt;"IPD",J432&lt;=48),"Yes","No")))</f>
        <v/>
      </c>
      <c r="Q432" s="24" t="str">
        <f aca="false">IF(B432="","",TEXT(B432,"yyyy-mm"))</f>
        <v/>
      </c>
      <c r="R432" s="34" t="str">
        <f aca="false">IF(AND(Q432='Monthly Summary'!$C$4,J432&lt;&gt;""),J432,"")</f>
        <v/>
      </c>
      <c r="S432" s="24" t="str">
        <f aca="false">IF(A432="","",IFERROR(MATCH(A432,Responses!$A$2:$A$1001,0),""))</f>
        <v/>
      </c>
    </row>
    <row r="433" customFormat="false" ht="15" hidden="false" customHeight="false" outlineLevel="0" collapsed="false">
      <c r="A433" s="27"/>
      <c r="B433" s="32" t="str">
        <f aca="false">IF($S433="","",INDEX(Responses!$B$2:$B$1001,$S433))</f>
        <v/>
      </c>
      <c r="C433" s="24" t="str">
        <f aca="false">IF($S433="","",INDEX(Responses!$E$2:$E$1001,$S433)&amp;"")</f>
        <v/>
      </c>
      <c r="D433" s="24" t="str">
        <f aca="false">IF($S433="","",INDEX(Responses!$G$2:$G$1001,$S433)&amp;"")</f>
        <v/>
      </c>
      <c r="E433" s="24" t="str">
        <f aca="false">IF($S433="","",INDEX(Responses!$J$2:$J$1001,$S433))</f>
        <v/>
      </c>
      <c r="F433" s="24" t="str">
        <f aca="false">IF($S433="","",MID(IF(AND(INDEX(Responses!$M$2:$M$1001,$S433)&lt;&gt;"",INDEX(Responses!$M$2:$M$1001,$S433)&lt;=2),", Booking/Admission","")&amp;IF(AND(INDEX(Responses!$N$2:$N$1001,$S433)&lt;&gt;"",INDEX(Responses!$N$2:$N$1001,$S433)&lt;=2),", Waiting time","")&amp;IF(AND(INDEX(Responses!$O$2:$O$1001,$S433)&lt;&gt;"",INDEX(Responses!$O$2:$O$1001,$S433)&lt;=2),", Doctor communication","")&amp;IF(AND(INDEX(Responses!$P$2:$P$1001,$S433)&lt;&gt;"",INDEX(Responses!$P$2:$P$1001,$S433)&lt;=2),", Time to ask questions","")&amp;IF(AND(INDEX(Responses!$Q$2:$Q$1001,$S433)&lt;&gt;"",INDEX(Responses!$Q$2:$Q$1001,$S433)&lt;=2),", Front desk and billing staff","")&amp;IF(AND(INDEX(Responses!$R$2:$R$1001,$S433)&lt;&gt;"",INDEX(Responses!$R$2:$R$1001,$S433)&lt;=2),", Billing clarity","")&amp;IF(AND(INDEX(Responses!$S$2:$S$1001,$S433)&lt;&gt;"",INDEX(Responses!$S$2:$S$1001,$S433)&lt;=2),", Cleanliness","")&amp;IF(AND(INDEX(Responses!$T$2:$T$1001,$S433)&lt;&gt;"",INDEX(Responses!$T$2:$T$1001,$S433)&lt;=2),", Nursing responsiveness","")&amp;IF(AND(INDEX(Responses!$U$2:$U$1001,$S433)&lt;&gt;"",INDEX(Responses!$U$2:$U$1001,$S433)&lt;=2),", Nursing courtesy","")&amp;IF(AND(INDEX(Responses!$V$2:$V$1001,$S433)&lt;&gt;"",INDEX(Responses!$V$2:$V$1001,$S433)&lt;=2),", Food","")&amp;IF(AND(INDEX(Responses!$W$2:$W$1001,$S433)&lt;&gt;"",INDEX(Responses!$W$2:$W$1001,$S433)&lt;=2),", Insurance/TPA","")&amp;IF(AND(INDEX(Responses!$X$2:$X$1001,$S433)&lt;&gt;"",INDEX(Responses!$X$2:$X$1001,$S433)&lt;=2),", Discharge process","")&amp;IF(AND(INDEX(Responses!$Y$2:$Y$1001,$S433)&lt;&gt;"",INDEX(Responses!$Y$2:$Y$1001,$S433)&lt;=2),", Discharge instructions",""),3,500))</f>
        <v/>
      </c>
      <c r="G433" s="24" t="str">
        <f aca="false">IF($S433="","",INDEX(Responses!$L$2:$L$1001,$S433)&amp;"")</f>
        <v/>
      </c>
      <c r="H433" s="27"/>
      <c r="I433" s="33"/>
      <c r="J433" s="34" t="str">
        <f aca="false">IF(OR(I433="",B433=""),"",ROUND((I433-B433)*24,1))</f>
        <v/>
      </c>
      <c r="K433" s="27"/>
      <c r="L433" s="27"/>
      <c r="M433" s="27"/>
      <c r="N433" s="35"/>
      <c r="O433" s="36" t="str">
        <f aca="false">IF(OR(N433="",B433=""),"",N433-B433)</f>
        <v/>
      </c>
      <c r="P433" s="24" t="str">
        <f aca="false">IF(J433="","",IF(AND(C433="IPD",J433&lt;=24),"Yes",IF(AND(C433&lt;&gt;"IPD",J433&lt;=48),"Yes","No")))</f>
        <v/>
      </c>
      <c r="Q433" s="24" t="str">
        <f aca="false">IF(B433="","",TEXT(B433,"yyyy-mm"))</f>
        <v/>
      </c>
      <c r="R433" s="34" t="str">
        <f aca="false">IF(AND(Q433='Monthly Summary'!$C$4,J433&lt;&gt;""),J433,"")</f>
        <v/>
      </c>
      <c r="S433" s="24" t="str">
        <f aca="false">IF(A433="","",IFERROR(MATCH(A433,Responses!$A$2:$A$1001,0),""))</f>
        <v/>
      </c>
    </row>
    <row r="434" customFormat="false" ht="15" hidden="false" customHeight="false" outlineLevel="0" collapsed="false">
      <c r="A434" s="27"/>
      <c r="B434" s="32" t="str">
        <f aca="false">IF($S434="","",INDEX(Responses!$B$2:$B$1001,$S434))</f>
        <v/>
      </c>
      <c r="C434" s="24" t="str">
        <f aca="false">IF($S434="","",INDEX(Responses!$E$2:$E$1001,$S434)&amp;"")</f>
        <v/>
      </c>
      <c r="D434" s="24" t="str">
        <f aca="false">IF($S434="","",INDEX(Responses!$G$2:$G$1001,$S434)&amp;"")</f>
        <v/>
      </c>
      <c r="E434" s="24" t="str">
        <f aca="false">IF($S434="","",INDEX(Responses!$J$2:$J$1001,$S434))</f>
        <v/>
      </c>
      <c r="F434" s="24" t="str">
        <f aca="false">IF($S434="","",MID(IF(AND(INDEX(Responses!$M$2:$M$1001,$S434)&lt;&gt;"",INDEX(Responses!$M$2:$M$1001,$S434)&lt;=2),", Booking/Admission","")&amp;IF(AND(INDEX(Responses!$N$2:$N$1001,$S434)&lt;&gt;"",INDEX(Responses!$N$2:$N$1001,$S434)&lt;=2),", Waiting time","")&amp;IF(AND(INDEX(Responses!$O$2:$O$1001,$S434)&lt;&gt;"",INDEX(Responses!$O$2:$O$1001,$S434)&lt;=2),", Doctor communication","")&amp;IF(AND(INDEX(Responses!$P$2:$P$1001,$S434)&lt;&gt;"",INDEX(Responses!$P$2:$P$1001,$S434)&lt;=2),", Time to ask questions","")&amp;IF(AND(INDEX(Responses!$Q$2:$Q$1001,$S434)&lt;&gt;"",INDEX(Responses!$Q$2:$Q$1001,$S434)&lt;=2),", Front desk and billing staff","")&amp;IF(AND(INDEX(Responses!$R$2:$R$1001,$S434)&lt;&gt;"",INDEX(Responses!$R$2:$R$1001,$S434)&lt;=2),", Billing clarity","")&amp;IF(AND(INDEX(Responses!$S$2:$S$1001,$S434)&lt;&gt;"",INDEX(Responses!$S$2:$S$1001,$S434)&lt;=2),", Cleanliness","")&amp;IF(AND(INDEX(Responses!$T$2:$T$1001,$S434)&lt;&gt;"",INDEX(Responses!$T$2:$T$1001,$S434)&lt;=2),", Nursing responsiveness","")&amp;IF(AND(INDEX(Responses!$U$2:$U$1001,$S434)&lt;&gt;"",INDEX(Responses!$U$2:$U$1001,$S434)&lt;=2),", Nursing courtesy","")&amp;IF(AND(INDEX(Responses!$V$2:$V$1001,$S434)&lt;&gt;"",INDEX(Responses!$V$2:$V$1001,$S434)&lt;=2),", Food","")&amp;IF(AND(INDEX(Responses!$W$2:$W$1001,$S434)&lt;&gt;"",INDEX(Responses!$W$2:$W$1001,$S434)&lt;=2),", Insurance/TPA","")&amp;IF(AND(INDEX(Responses!$X$2:$X$1001,$S434)&lt;&gt;"",INDEX(Responses!$X$2:$X$1001,$S434)&lt;=2),", Discharge process","")&amp;IF(AND(INDEX(Responses!$Y$2:$Y$1001,$S434)&lt;&gt;"",INDEX(Responses!$Y$2:$Y$1001,$S434)&lt;=2),", Discharge instructions",""),3,500))</f>
        <v/>
      </c>
      <c r="G434" s="24" t="str">
        <f aca="false">IF($S434="","",INDEX(Responses!$L$2:$L$1001,$S434)&amp;"")</f>
        <v/>
      </c>
      <c r="H434" s="27"/>
      <c r="I434" s="33"/>
      <c r="J434" s="34" t="str">
        <f aca="false">IF(OR(I434="",B434=""),"",ROUND((I434-B434)*24,1))</f>
        <v/>
      </c>
      <c r="K434" s="27"/>
      <c r="L434" s="27"/>
      <c r="M434" s="27"/>
      <c r="N434" s="35"/>
      <c r="O434" s="36" t="str">
        <f aca="false">IF(OR(N434="",B434=""),"",N434-B434)</f>
        <v/>
      </c>
      <c r="P434" s="24" t="str">
        <f aca="false">IF(J434="","",IF(AND(C434="IPD",J434&lt;=24),"Yes",IF(AND(C434&lt;&gt;"IPD",J434&lt;=48),"Yes","No")))</f>
        <v/>
      </c>
      <c r="Q434" s="24" t="str">
        <f aca="false">IF(B434="","",TEXT(B434,"yyyy-mm"))</f>
        <v/>
      </c>
      <c r="R434" s="34" t="str">
        <f aca="false">IF(AND(Q434='Monthly Summary'!$C$4,J434&lt;&gt;""),J434,"")</f>
        <v/>
      </c>
      <c r="S434" s="24" t="str">
        <f aca="false">IF(A434="","",IFERROR(MATCH(A434,Responses!$A$2:$A$1001,0),""))</f>
        <v/>
      </c>
    </row>
    <row r="435" customFormat="false" ht="15" hidden="false" customHeight="false" outlineLevel="0" collapsed="false">
      <c r="A435" s="27"/>
      <c r="B435" s="32" t="str">
        <f aca="false">IF($S435="","",INDEX(Responses!$B$2:$B$1001,$S435))</f>
        <v/>
      </c>
      <c r="C435" s="24" t="str">
        <f aca="false">IF($S435="","",INDEX(Responses!$E$2:$E$1001,$S435)&amp;"")</f>
        <v/>
      </c>
      <c r="D435" s="24" t="str">
        <f aca="false">IF($S435="","",INDEX(Responses!$G$2:$G$1001,$S435)&amp;"")</f>
        <v/>
      </c>
      <c r="E435" s="24" t="str">
        <f aca="false">IF($S435="","",INDEX(Responses!$J$2:$J$1001,$S435))</f>
        <v/>
      </c>
      <c r="F435" s="24" t="str">
        <f aca="false">IF($S435="","",MID(IF(AND(INDEX(Responses!$M$2:$M$1001,$S435)&lt;&gt;"",INDEX(Responses!$M$2:$M$1001,$S435)&lt;=2),", Booking/Admission","")&amp;IF(AND(INDEX(Responses!$N$2:$N$1001,$S435)&lt;&gt;"",INDEX(Responses!$N$2:$N$1001,$S435)&lt;=2),", Waiting time","")&amp;IF(AND(INDEX(Responses!$O$2:$O$1001,$S435)&lt;&gt;"",INDEX(Responses!$O$2:$O$1001,$S435)&lt;=2),", Doctor communication","")&amp;IF(AND(INDEX(Responses!$P$2:$P$1001,$S435)&lt;&gt;"",INDEX(Responses!$P$2:$P$1001,$S435)&lt;=2),", Time to ask questions","")&amp;IF(AND(INDEX(Responses!$Q$2:$Q$1001,$S435)&lt;&gt;"",INDEX(Responses!$Q$2:$Q$1001,$S435)&lt;=2),", Front desk and billing staff","")&amp;IF(AND(INDEX(Responses!$R$2:$R$1001,$S435)&lt;&gt;"",INDEX(Responses!$R$2:$R$1001,$S435)&lt;=2),", Billing clarity","")&amp;IF(AND(INDEX(Responses!$S$2:$S$1001,$S435)&lt;&gt;"",INDEX(Responses!$S$2:$S$1001,$S435)&lt;=2),", Cleanliness","")&amp;IF(AND(INDEX(Responses!$T$2:$T$1001,$S435)&lt;&gt;"",INDEX(Responses!$T$2:$T$1001,$S435)&lt;=2),", Nursing responsiveness","")&amp;IF(AND(INDEX(Responses!$U$2:$U$1001,$S435)&lt;&gt;"",INDEX(Responses!$U$2:$U$1001,$S435)&lt;=2),", Nursing courtesy","")&amp;IF(AND(INDEX(Responses!$V$2:$V$1001,$S435)&lt;&gt;"",INDEX(Responses!$V$2:$V$1001,$S435)&lt;=2),", Food","")&amp;IF(AND(INDEX(Responses!$W$2:$W$1001,$S435)&lt;&gt;"",INDEX(Responses!$W$2:$W$1001,$S435)&lt;=2),", Insurance/TPA","")&amp;IF(AND(INDEX(Responses!$X$2:$X$1001,$S435)&lt;&gt;"",INDEX(Responses!$X$2:$X$1001,$S435)&lt;=2),", Discharge process","")&amp;IF(AND(INDEX(Responses!$Y$2:$Y$1001,$S435)&lt;&gt;"",INDEX(Responses!$Y$2:$Y$1001,$S435)&lt;=2),", Discharge instructions",""),3,500))</f>
        <v/>
      </c>
      <c r="G435" s="24" t="str">
        <f aca="false">IF($S435="","",INDEX(Responses!$L$2:$L$1001,$S435)&amp;"")</f>
        <v/>
      </c>
      <c r="H435" s="27"/>
      <c r="I435" s="33"/>
      <c r="J435" s="34" t="str">
        <f aca="false">IF(OR(I435="",B435=""),"",ROUND((I435-B435)*24,1))</f>
        <v/>
      </c>
      <c r="K435" s="27"/>
      <c r="L435" s="27"/>
      <c r="M435" s="27"/>
      <c r="N435" s="35"/>
      <c r="O435" s="36" t="str">
        <f aca="false">IF(OR(N435="",B435=""),"",N435-B435)</f>
        <v/>
      </c>
      <c r="P435" s="24" t="str">
        <f aca="false">IF(J435="","",IF(AND(C435="IPD",J435&lt;=24),"Yes",IF(AND(C435&lt;&gt;"IPD",J435&lt;=48),"Yes","No")))</f>
        <v/>
      </c>
      <c r="Q435" s="24" t="str">
        <f aca="false">IF(B435="","",TEXT(B435,"yyyy-mm"))</f>
        <v/>
      </c>
      <c r="R435" s="34" t="str">
        <f aca="false">IF(AND(Q435='Monthly Summary'!$C$4,J435&lt;&gt;""),J435,"")</f>
        <v/>
      </c>
      <c r="S435" s="24" t="str">
        <f aca="false">IF(A435="","",IFERROR(MATCH(A435,Responses!$A$2:$A$1001,0),""))</f>
        <v/>
      </c>
    </row>
    <row r="436" customFormat="false" ht="15" hidden="false" customHeight="false" outlineLevel="0" collapsed="false">
      <c r="A436" s="27"/>
      <c r="B436" s="32" t="str">
        <f aca="false">IF($S436="","",INDEX(Responses!$B$2:$B$1001,$S436))</f>
        <v/>
      </c>
      <c r="C436" s="24" t="str">
        <f aca="false">IF($S436="","",INDEX(Responses!$E$2:$E$1001,$S436)&amp;"")</f>
        <v/>
      </c>
      <c r="D436" s="24" t="str">
        <f aca="false">IF($S436="","",INDEX(Responses!$G$2:$G$1001,$S436)&amp;"")</f>
        <v/>
      </c>
      <c r="E436" s="24" t="str">
        <f aca="false">IF($S436="","",INDEX(Responses!$J$2:$J$1001,$S436))</f>
        <v/>
      </c>
      <c r="F436" s="24" t="str">
        <f aca="false">IF($S436="","",MID(IF(AND(INDEX(Responses!$M$2:$M$1001,$S436)&lt;&gt;"",INDEX(Responses!$M$2:$M$1001,$S436)&lt;=2),", Booking/Admission","")&amp;IF(AND(INDEX(Responses!$N$2:$N$1001,$S436)&lt;&gt;"",INDEX(Responses!$N$2:$N$1001,$S436)&lt;=2),", Waiting time","")&amp;IF(AND(INDEX(Responses!$O$2:$O$1001,$S436)&lt;&gt;"",INDEX(Responses!$O$2:$O$1001,$S436)&lt;=2),", Doctor communication","")&amp;IF(AND(INDEX(Responses!$P$2:$P$1001,$S436)&lt;&gt;"",INDEX(Responses!$P$2:$P$1001,$S436)&lt;=2),", Time to ask questions","")&amp;IF(AND(INDEX(Responses!$Q$2:$Q$1001,$S436)&lt;&gt;"",INDEX(Responses!$Q$2:$Q$1001,$S436)&lt;=2),", Front desk and billing staff","")&amp;IF(AND(INDEX(Responses!$R$2:$R$1001,$S436)&lt;&gt;"",INDEX(Responses!$R$2:$R$1001,$S436)&lt;=2),", Billing clarity","")&amp;IF(AND(INDEX(Responses!$S$2:$S$1001,$S436)&lt;&gt;"",INDEX(Responses!$S$2:$S$1001,$S436)&lt;=2),", Cleanliness","")&amp;IF(AND(INDEX(Responses!$T$2:$T$1001,$S436)&lt;&gt;"",INDEX(Responses!$T$2:$T$1001,$S436)&lt;=2),", Nursing responsiveness","")&amp;IF(AND(INDEX(Responses!$U$2:$U$1001,$S436)&lt;&gt;"",INDEX(Responses!$U$2:$U$1001,$S436)&lt;=2),", Nursing courtesy","")&amp;IF(AND(INDEX(Responses!$V$2:$V$1001,$S436)&lt;&gt;"",INDEX(Responses!$V$2:$V$1001,$S436)&lt;=2),", Food","")&amp;IF(AND(INDEX(Responses!$W$2:$W$1001,$S436)&lt;&gt;"",INDEX(Responses!$W$2:$W$1001,$S436)&lt;=2),", Insurance/TPA","")&amp;IF(AND(INDEX(Responses!$X$2:$X$1001,$S436)&lt;&gt;"",INDEX(Responses!$X$2:$X$1001,$S436)&lt;=2),", Discharge process","")&amp;IF(AND(INDEX(Responses!$Y$2:$Y$1001,$S436)&lt;&gt;"",INDEX(Responses!$Y$2:$Y$1001,$S436)&lt;=2),", Discharge instructions",""),3,500))</f>
        <v/>
      </c>
      <c r="G436" s="24" t="str">
        <f aca="false">IF($S436="","",INDEX(Responses!$L$2:$L$1001,$S436)&amp;"")</f>
        <v/>
      </c>
      <c r="H436" s="27"/>
      <c r="I436" s="33"/>
      <c r="J436" s="34" t="str">
        <f aca="false">IF(OR(I436="",B436=""),"",ROUND((I436-B436)*24,1))</f>
        <v/>
      </c>
      <c r="K436" s="27"/>
      <c r="L436" s="27"/>
      <c r="M436" s="27"/>
      <c r="N436" s="35"/>
      <c r="O436" s="36" t="str">
        <f aca="false">IF(OR(N436="",B436=""),"",N436-B436)</f>
        <v/>
      </c>
      <c r="P436" s="24" t="str">
        <f aca="false">IF(J436="","",IF(AND(C436="IPD",J436&lt;=24),"Yes",IF(AND(C436&lt;&gt;"IPD",J436&lt;=48),"Yes","No")))</f>
        <v/>
      </c>
      <c r="Q436" s="24" t="str">
        <f aca="false">IF(B436="","",TEXT(B436,"yyyy-mm"))</f>
        <v/>
      </c>
      <c r="R436" s="34" t="str">
        <f aca="false">IF(AND(Q436='Monthly Summary'!$C$4,J436&lt;&gt;""),J436,"")</f>
        <v/>
      </c>
      <c r="S436" s="24" t="str">
        <f aca="false">IF(A436="","",IFERROR(MATCH(A436,Responses!$A$2:$A$1001,0),""))</f>
        <v/>
      </c>
    </row>
    <row r="437" customFormat="false" ht="15" hidden="false" customHeight="false" outlineLevel="0" collapsed="false">
      <c r="A437" s="27"/>
      <c r="B437" s="32" t="str">
        <f aca="false">IF($S437="","",INDEX(Responses!$B$2:$B$1001,$S437))</f>
        <v/>
      </c>
      <c r="C437" s="24" t="str">
        <f aca="false">IF($S437="","",INDEX(Responses!$E$2:$E$1001,$S437)&amp;"")</f>
        <v/>
      </c>
      <c r="D437" s="24" t="str">
        <f aca="false">IF($S437="","",INDEX(Responses!$G$2:$G$1001,$S437)&amp;"")</f>
        <v/>
      </c>
      <c r="E437" s="24" t="str">
        <f aca="false">IF($S437="","",INDEX(Responses!$J$2:$J$1001,$S437))</f>
        <v/>
      </c>
      <c r="F437" s="24" t="str">
        <f aca="false">IF($S437="","",MID(IF(AND(INDEX(Responses!$M$2:$M$1001,$S437)&lt;&gt;"",INDEX(Responses!$M$2:$M$1001,$S437)&lt;=2),", Booking/Admission","")&amp;IF(AND(INDEX(Responses!$N$2:$N$1001,$S437)&lt;&gt;"",INDEX(Responses!$N$2:$N$1001,$S437)&lt;=2),", Waiting time","")&amp;IF(AND(INDEX(Responses!$O$2:$O$1001,$S437)&lt;&gt;"",INDEX(Responses!$O$2:$O$1001,$S437)&lt;=2),", Doctor communication","")&amp;IF(AND(INDEX(Responses!$P$2:$P$1001,$S437)&lt;&gt;"",INDEX(Responses!$P$2:$P$1001,$S437)&lt;=2),", Time to ask questions","")&amp;IF(AND(INDEX(Responses!$Q$2:$Q$1001,$S437)&lt;&gt;"",INDEX(Responses!$Q$2:$Q$1001,$S437)&lt;=2),", Front desk and billing staff","")&amp;IF(AND(INDEX(Responses!$R$2:$R$1001,$S437)&lt;&gt;"",INDEX(Responses!$R$2:$R$1001,$S437)&lt;=2),", Billing clarity","")&amp;IF(AND(INDEX(Responses!$S$2:$S$1001,$S437)&lt;&gt;"",INDEX(Responses!$S$2:$S$1001,$S437)&lt;=2),", Cleanliness","")&amp;IF(AND(INDEX(Responses!$T$2:$T$1001,$S437)&lt;&gt;"",INDEX(Responses!$T$2:$T$1001,$S437)&lt;=2),", Nursing responsiveness","")&amp;IF(AND(INDEX(Responses!$U$2:$U$1001,$S437)&lt;&gt;"",INDEX(Responses!$U$2:$U$1001,$S437)&lt;=2),", Nursing courtesy","")&amp;IF(AND(INDEX(Responses!$V$2:$V$1001,$S437)&lt;&gt;"",INDEX(Responses!$V$2:$V$1001,$S437)&lt;=2),", Food","")&amp;IF(AND(INDEX(Responses!$W$2:$W$1001,$S437)&lt;&gt;"",INDEX(Responses!$W$2:$W$1001,$S437)&lt;=2),", Insurance/TPA","")&amp;IF(AND(INDEX(Responses!$X$2:$X$1001,$S437)&lt;&gt;"",INDEX(Responses!$X$2:$X$1001,$S437)&lt;=2),", Discharge process","")&amp;IF(AND(INDEX(Responses!$Y$2:$Y$1001,$S437)&lt;&gt;"",INDEX(Responses!$Y$2:$Y$1001,$S437)&lt;=2),", Discharge instructions",""),3,500))</f>
        <v/>
      </c>
      <c r="G437" s="24" t="str">
        <f aca="false">IF($S437="","",INDEX(Responses!$L$2:$L$1001,$S437)&amp;"")</f>
        <v/>
      </c>
      <c r="H437" s="27"/>
      <c r="I437" s="33"/>
      <c r="J437" s="34" t="str">
        <f aca="false">IF(OR(I437="",B437=""),"",ROUND((I437-B437)*24,1))</f>
        <v/>
      </c>
      <c r="K437" s="27"/>
      <c r="L437" s="27"/>
      <c r="M437" s="27"/>
      <c r="N437" s="35"/>
      <c r="O437" s="36" t="str">
        <f aca="false">IF(OR(N437="",B437=""),"",N437-B437)</f>
        <v/>
      </c>
      <c r="P437" s="24" t="str">
        <f aca="false">IF(J437="","",IF(AND(C437="IPD",J437&lt;=24),"Yes",IF(AND(C437&lt;&gt;"IPD",J437&lt;=48),"Yes","No")))</f>
        <v/>
      </c>
      <c r="Q437" s="24" t="str">
        <f aca="false">IF(B437="","",TEXT(B437,"yyyy-mm"))</f>
        <v/>
      </c>
      <c r="R437" s="34" t="str">
        <f aca="false">IF(AND(Q437='Monthly Summary'!$C$4,J437&lt;&gt;""),J437,"")</f>
        <v/>
      </c>
      <c r="S437" s="24" t="str">
        <f aca="false">IF(A437="","",IFERROR(MATCH(A437,Responses!$A$2:$A$1001,0),""))</f>
        <v/>
      </c>
    </row>
    <row r="438" customFormat="false" ht="15" hidden="false" customHeight="false" outlineLevel="0" collapsed="false">
      <c r="A438" s="27"/>
      <c r="B438" s="32" t="str">
        <f aca="false">IF($S438="","",INDEX(Responses!$B$2:$B$1001,$S438))</f>
        <v/>
      </c>
      <c r="C438" s="24" t="str">
        <f aca="false">IF($S438="","",INDEX(Responses!$E$2:$E$1001,$S438)&amp;"")</f>
        <v/>
      </c>
      <c r="D438" s="24" t="str">
        <f aca="false">IF($S438="","",INDEX(Responses!$G$2:$G$1001,$S438)&amp;"")</f>
        <v/>
      </c>
      <c r="E438" s="24" t="str">
        <f aca="false">IF($S438="","",INDEX(Responses!$J$2:$J$1001,$S438))</f>
        <v/>
      </c>
      <c r="F438" s="24" t="str">
        <f aca="false">IF($S438="","",MID(IF(AND(INDEX(Responses!$M$2:$M$1001,$S438)&lt;&gt;"",INDEX(Responses!$M$2:$M$1001,$S438)&lt;=2),", Booking/Admission","")&amp;IF(AND(INDEX(Responses!$N$2:$N$1001,$S438)&lt;&gt;"",INDEX(Responses!$N$2:$N$1001,$S438)&lt;=2),", Waiting time","")&amp;IF(AND(INDEX(Responses!$O$2:$O$1001,$S438)&lt;&gt;"",INDEX(Responses!$O$2:$O$1001,$S438)&lt;=2),", Doctor communication","")&amp;IF(AND(INDEX(Responses!$P$2:$P$1001,$S438)&lt;&gt;"",INDEX(Responses!$P$2:$P$1001,$S438)&lt;=2),", Time to ask questions","")&amp;IF(AND(INDEX(Responses!$Q$2:$Q$1001,$S438)&lt;&gt;"",INDEX(Responses!$Q$2:$Q$1001,$S438)&lt;=2),", Front desk and billing staff","")&amp;IF(AND(INDEX(Responses!$R$2:$R$1001,$S438)&lt;&gt;"",INDEX(Responses!$R$2:$R$1001,$S438)&lt;=2),", Billing clarity","")&amp;IF(AND(INDEX(Responses!$S$2:$S$1001,$S438)&lt;&gt;"",INDEX(Responses!$S$2:$S$1001,$S438)&lt;=2),", Cleanliness","")&amp;IF(AND(INDEX(Responses!$T$2:$T$1001,$S438)&lt;&gt;"",INDEX(Responses!$T$2:$T$1001,$S438)&lt;=2),", Nursing responsiveness","")&amp;IF(AND(INDEX(Responses!$U$2:$U$1001,$S438)&lt;&gt;"",INDEX(Responses!$U$2:$U$1001,$S438)&lt;=2),", Nursing courtesy","")&amp;IF(AND(INDEX(Responses!$V$2:$V$1001,$S438)&lt;&gt;"",INDEX(Responses!$V$2:$V$1001,$S438)&lt;=2),", Food","")&amp;IF(AND(INDEX(Responses!$W$2:$W$1001,$S438)&lt;&gt;"",INDEX(Responses!$W$2:$W$1001,$S438)&lt;=2),", Insurance/TPA","")&amp;IF(AND(INDEX(Responses!$X$2:$X$1001,$S438)&lt;&gt;"",INDEX(Responses!$X$2:$X$1001,$S438)&lt;=2),", Discharge process","")&amp;IF(AND(INDEX(Responses!$Y$2:$Y$1001,$S438)&lt;&gt;"",INDEX(Responses!$Y$2:$Y$1001,$S438)&lt;=2),", Discharge instructions",""),3,500))</f>
        <v/>
      </c>
      <c r="G438" s="24" t="str">
        <f aca="false">IF($S438="","",INDEX(Responses!$L$2:$L$1001,$S438)&amp;"")</f>
        <v/>
      </c>
      <c r="H438" s="27"/>
      <c r="I438" s="33"/>
      <c r="J438" s="34" t="str">
        <f aca="false">IF(OR(I438="",B438=""),"",ROUND((I438-B438)*24,1))</f>
        <v/>
      </c>
      <c r="K438" s="27"/>
      <c r="L438" s="27"/>
      <c r="M438" s="27"/>
      <c r="N438" s="35"/>
      <c r="O438" s="36" t="str">
        <f aca="false">IF(OR(N438="",B438=""),"",N438-B438)</f>
        <v/>
      </c>
      <c r="P438" s="24" t="str">
        <f aca="false">IF(J438="","",IF(AND(C438="IPD",J438&lt;=24),"Yes",IF(AND(C438&lt;&gt;"IPD",J438&lt;=48),"Yes","No")))</f>
        <v/>
      </c>
      <c r="Q438" s="24" t="str">
        <f aca="false">IF(B438="","",TEXT(B438,"yyyy-mm"))</f>
        <v/>
      </c>
      <c r="R438" s="34" t="str">
        <f aca="false">IF(AND(Q438='Monthly Summary'!$C$4,J438&lt;&gt;""),J438,"")</f>
        <v/>
      </c>
      <c r="S438" s="24" t="str">
        <f aca="false">IF(A438="","",IFERROR(MATCH(A438,Responses!$A$2:$A$1001,0),""))</f>
        <v/>
      </c>
    </row>
    <row r="439" customFormat="false" ht="15" hidden="false" customHeight="false" outlineLevel="0" collapsed="false">
      <c r="A439" s="27"/>
      <c r="B439" s="32" t="str">
        <f aca="false">IF($S439="","",INDEX(Responses!$B$2:$B$1001,$S439))</f>
        <v/>
      </c>
      <c r="C439" s="24" t="str">
        <f aca="false">IF($S439="","",INDEX(Responses!$E$2:$E$1001,$S439)&amp;"")</f>
        <v/>
      </c>
      <c r="D439" s="24" t="str">
        <f aca="false">IF($S439="","",INDEX(Responses!$G$2:$G$1001,$S439)&amp;"")</f>
        <v/>
      </c>
      <c r="E439" s="24" t="str">
        <f aca="false">IF($S439="","",INDEX(Responses!$J$2:$J$1001,$S439))</f>
        <v/>
      </c>
      <c r="F439" s="24" t="str">
        <f aca="false">IF($S439="","",MID(IF(AND(INDEX(Responses!$M$2:$M$1001,$S439)&lt;&gt;"",INDEX(Responses!$M$2:$M$1001,$S439)&lt;=2),", Booking/Admission","")&amp;IF(AND(INDEX(Responses!$N$2:$N$1001,$S439)&lt;&gt;"",INDEX(Responses!$N$2:$N$1001,$S439)&lt;=2),", Waiting time","")&amp;IF(AND(INDEX(Responses!$O$2:$O$1001,$S439)&lt;&gt;"",INDEX(Responses!$O$2:$O$1001,$S439)&lt;=2),", Doctor communication","")&amp;IF(AND(INDEX(Responses!$P$2:$P$1001,$S439)&lt;&gt;"",INDEX(Responses!$P$2:$P$1001,$S439)&lt;=2),", Time to ask questions","")&amp;IF(AND(INDEX(Responses!$Q$2:$Q$1001,$S439)&lt;&gt;"",INDEX(Responses!$Q$2:$Q$1001,$S439)&lt;=2),", Front desk and billing staff","")&amp;IF(AND(INDEX(Responses!$R$2:$R$1001,$S439)&lt;&gt;"",INDEX(Responses!$R$2:$R$1001,$S439)&lt;=2),", Billing clarity","")&amp;IF(AND(INDEX(Responses!$S$2:$S$1001,$S439)&lt;&gt;"",INDEX(Responses!$S$2:$S$1001,$S439)&lt;=2),", Cleanliness","")&amp;IF(AND(INDEX(Responses!$T$2:$T$1001,$S439)&lt;&gt;"",INDEX(Responses!$T$2:$T$1001,$S439)&lt;=2),", Nursing responsiveness","")&amp;IF(AND(INDEX(Responses!$U$2:$U$1001,$S439)&lt;&gt;"",INDEX(Responses!$U$2:$U$1001,$S439)&lt;=2),", Nursing courtesy","")&amp;IF(AND(INDEX(Responses!$V$2:$V$1001,$S439)&lt;&gt;"",INDEX(Responses!$V$2:$V$1001,$S439)&lt;=2),", Food","")&amp;IF(AND(INDEX(Responses!$W$2:$W$1001,$S439)&lt;&gt;"",INDEX(Responses!$W$2:$W$1001,$S439)&lt;=2),", Insurance/TPA","")&amp;IF(AND(INDEX(Responses!$X$2:$X$1001,$S439)&lt;&gt;"",INDEX(Responses!$X$2:$X$1001,$S439)&lt;=2),", Discharge process","")&amp;IF(AND(INDEX(Responses!$Y$2:$Y$1001,$S439)&lt;&gt;"",INDEX(Responses!$Y$2:$Y$1001,$S439)&lt;=2),", Discharge instructions",""),3,500))</f>
        <v/>
      </c>
      <c r="G439" s="24" t="str">
        <f aca="false">IF($S439="","",INDEX(Responses!$L$2:$L$1001,$S439)&amp;"")</f>
        <v/>
      </c>
      <c r="H439" s="27"/>
      <c r="I439" s="33"/>
      <c r="J439" s="34" t="str">
        <f aca="false">IF(OR(I439="",B439=""),"",ROUND((I439-B439)*24,1))</f>
        <v/>
      </c>
      <c r="K439" s="27"/>
      <c r="L439" s="27"/>
      <c r="M439" s="27"/>
      <c r="N439" s="35"/>
      <c r="O439" s="36" t="str">
        <f aca="false">IF(OR(N439="",B439=""),"",N439-B439)</f>
        <v/>
      </c>
      <c r="P439" s="24" t="str">
        <f aca="false">IF(J439="","",IF(AND(C439="IPD",J439&lt;=24),"Yes",IF(AND(C439&lt;&gt;"IPD",J439&lt;=48),"Yes","No")))</f>
        <v/>
      </c>
      <c r="Q439" s="24" t="str">
        <f aca="false">IF(B439="","",TEXT(B439,"yyyy-mm"))</f>
        <v/>
      </c>
      <c r="R439" s="34" t="str">
        <f aca="false">IF(AND(Q439='Monthly Summary'!$C$4,J439&lt;&gt;""),J439,"")</f>
        <v/>
      </c>
      <c r="S439" s="24" t="str">
        <f aca="false">IF(A439="","",IFERROR(MATCH(A439,Responses!$A$2:$A$1001,0),""))</f>
        <v/>
      </c>
    </row>
    <row r="440" customFormat="false" ht="15" hidden="false" customHeight="false" outlineLevel="0" collapsed="false">
      <c r="A440" s="27"/>
      <c r="B440" s="32" t="str">
        <f aca="false">IF($S440="","",INDEX(Responses!$B$2:$B$1001,$S440))</f>
        <v/>
      </c>
      <c r="C440" s="24" t="str">
        <f aca="false">IF($S440="","",INDEX(Responses!$E$2:$E$1001,$S440)&amp;"")</f>
        <v/>
      </c>
      <c r="D440" s="24" t="str">
        <f aca="false">IF($S440="","",INDEX(Responses!$G$2:$G$1001,$S440)&amp;"")</f>
        <v/>
      </c>
      <c r="E440" s="24" t="str">
        <f aca="false">IF($S440="","",INDEX(Responses!$J$2:$J$1001,$S440))</f>
        <v/>
      </c>
      <c r="F440" s="24" t="str">
        <f aca="false">IF($S440="","",MID(IF(AND(INDEX(Responses!$M$2:$M$1001,$S440)&lt;&gt;"",INDEX(Responses!$M$2:$M$1001,$S440)&lt;=2),", Booking/Admission","")&amp;IF(AND(INDEX(Responses!$N$2:$N$1001,$S440)&lt;&gt;"",INDEX(Responses!$N$2:$N$1001,$S440)&lt;=2),", Waiting time","")&amp;IF(AND(INDEX(Responses!$O$2:$O$1001,$S440)&lt;&gt;"",INDEX(Responses!$O$2:$O$1001,$S440)&lt;=2),", Doctor communication","")&amp;IF(AND(INDEX(Responses!$P$2:$P$1001,$S440)&lt;&gt;"",INDEX(Responses!$P$2:$P$1001,$S440)&lt;=2),", Time to ask questions","")&amp;IF(AND(INDEX(Responses!$Q$2:$Q$1001,$S440)&lt;&gt;"",INDEX(Responses!$Q$2:$Q$1001,$S440)&lt;=2),", Front desk and billing staff","")&amp;IF(AND(INDEX(Responses!$R$2:$R$1001,$S440)&lt;&gt;"",INDEX(Responses!$R$2:$R$1001,$S440)&lt;=2),", Billing clarity","")&amp;IF(AND(INDEX(Responses!$S$2:$S$1001,$S440)&lt;&gt;"",INDEX(Responses!$S$2:$S$1001,$S440)&lt;=2),", Cleanliness","")&amp;IF(AND(INDEX(Responses!$T$2:$T$1001,$S440)&lt;&gt;"",INDEX(Responses!$T$2:$T$1001,$S440)&lt;=2),", Nursing responsiveness","")&amp;IF(AND(INDEX(Responses!$U$2:$U$1001,$S440)&lt;&gt;"",INDEX(Responses!$U$2:$U$1001,$S440)&lt;=2),", Nursing courtesy","")&amp;IF(AND(INDEX(Responses!$V$2:$V$1001,$S440)&lt;&gt;"",INDEX(Responses!$V$2:$V$1001,$S440)&lt;=2),", Food","")&amp;IF(AND(INDEX(Responses!$W$2:$W$1001,$S440)&lt;&gt;"",INDEX(Responses!$W$2:$W$1001,$S440)&lt;=2),", Insurance/TPA","")&amp;IF(AND(INDEX(Responses!$X$2:$X$1001,$S440)&lt;&gt;"",INDEX(Responses!$X$2:$X$1001,$S440)&lt;=2),", Discharge process","")&amp;IF(AND(INDEX(Responses!$Y$2:$Y$1001,$S440)&lt;&gt;"",INDEX(Responses!$Y$2:$Y$1001,$S440)&lt;=2),", Discharge instructions",""),3,500))</f>
        <v/>
      </c>
      <c r="G440" s="24" t="str">
        <f aca="false">IF($S440="","",INDEX(Responses!$L$2:$L$1001,$S440)&amp;"")</f>
        <v/>
      </c>
      <c r="H440" s="27"/>
      <c r="I440" s="33"/>
      <c r="J440" s="34" t="str">
        <f aca="false">IF(OR(I440="",B440=""),"",ROUND((I440-B440)*24,1))</f>
        <v/>
      </c>
      <c r="K440" s="27"/>
      <c r="L440" s="27"/>
      <c r="M440" s="27"/>
      <c r="N440" s="35"/>
      <c r="O440" s="36" t="str">
        <f aca="false">IF(OR(N440="",B440=""),"",N440-B440)</f>
        <v/>
      </c>
      <c r="P440" s="24" t="str">
        <f aca="false">IF(J440="","",IF(AND(C440="IPD",J440&lt;=24),"Yes",IF(AND(C440&lt;&gt;"IPD",J440&lt;=48),"Yes","No")))</f>
        <v/>
      </c>
      <c r="Q440" s="24" t="str">
        <f aca="false">IF(B440="","",TEXT(B440,"yyyy-mm"))</f>
        <v/>
      </c>
      <c r="R440" s="34" t="str">
        <f aca="false">IF(AND(Q440='Monthly Summary'!$C$4,J440&lt;&gt;""),J440,"")</f>
        <v/>
      </c>
      <c r="S440" s="24" t="str">
        <f aca="false">IF(A440="","",IFERROR(MATCH(A440,Responses!$A$2:$A$1001,0),""))</f>
        <v/>
      </c>
    </row>
    <row r="441" customFormat="false" ht="15" hidden="false" customHeight="false" outlineLevel="0" collapsed="false">
      <c r="A441" s="27"/>
      <c r="B441" s="32" t="str">
        <f aca="false">IF($S441="","",INDEX(Responses!$B$2:$B$1001,$S441))</f>
        <v/>
      </c>
      <c r="C441" s="24" t="str">
        <f aca="false">IF($S441="","",INDEX(Responses!$E$2:$E$1001,$S441)&amp;"")</f>
        <v/>
      </c>
      <c r="D441" s="24" t="str">
        <f aca="false">IF($S441="","",INDEX(Responses!$G$2:$G$1001,$S441)&amp;"")</f>
        <v/>
      </c>
      <c r="E441" s="24" t="str">
        <f aca="false">IF($S441="","",INDEX(Responses!$J$2:$J$1001,$S441))</f>
        <v/>
      </c>
      <c r="F441" s="24" t="str">
        <f aca="false">IF($S441="","",MID(IF(AND(INDEX(Responses!$M$2:$M$1001,$S441)&lt;&gt;"",INDEX(Responses!$M$2:$M$1001,$S441)&lt;=2),", Booking/Admission","")&amp;IF(AND(INDEX(Responses!$N$2:$N$1001,$S441)&lt;&gt;"",INDEX(Responses!$N$2:$N$1001,$S441)&lt;=2),", Waiting time","")&amp;IF(AND(INDEX(Responses!$O$2:$O$1001,$S441)&lt;&gt;"",INDEX(Responses!$O$2:$O$1001,$S441)&lt;=2),", Doctor communication","")&amp;IF(AND(INDEX(Responses!$P$2:$P$1001,$S441)&lt;&gt;"",INDEX(Responses!$P$2:$P$1001,$S441)&lt;=2),", Time to ask questions","")&amp;IF(AND(INDEX(Responses!$Q$2:$Q$1001,$S441)&lt;&gt;"",INDEX(Responses!$Q$2:$Q$1001,$S441)&lt;=2),", Front desk and billing staff","")&amp;IF(AND(INDEX(Responses!$R$2:$R$1001,$S441)&lt;&gt;"",INDEX(Responses!$R$2:$R$1001,$S441)&lt;=2),", Billing clarity","")&amp;IF(AND(INDEX(Responses!$S$2:$S$1001,$S441)&lt;&gt;"",INDEX(Responses!$S$2:$S$1001,$S441)&lt;=2),", Cleanliness","")&amp;IF(AND(INDEX(Responses!$T$2:$T$1001,$S441)&lt;&gt;"",INDEX(Responses!$T$2:$T$1001,$S441)&lt;=2),", Nursing responsiveness","")&amp;IF(AND(INDEX(Responses!$U$2:$U$1001,$S441)&lt;&gt;"",INDEX(Responses!$U$2:$U$1001,$S441)&lt;=2),", Nursing courtesy","")&amp;IF(AND(INDEX(Responses!$V$2:$V$1001,$S441)&lt;&gt;"",INDEX(Responses!$V$2:$V$1001,$S441)&lt;=2),", Food","")&amp;IF(AND(INDEX(Responses!$W$2:$W$1001,$S441)&lt;&gt;"",INDEX(Responses!$W$2:$W$1001,$S441)&lt;=2),", Insurance/TPA","")&amp;IF(AND(INDEX(Responses!$X$2:$X$1001,$S441)&lt;&gt;"",INDEX(Responses!$X$2:$X$1001,$S441)&lt;=2),", Discharge process","")&amp;IF(AND(INDEX(Responses!$Y$2:$Y$1001,$S441)&lt;&gt;"",INDEX(Responses!$Y$2:$Y$1001,$S441)&lt;=2),", Discharge instructions",""),3,500))</f>
        <v/>
      </c>
      <c r="G441" s="24" t="str">
        <f aca="false">IF($S441="","",INDEX(Responses!$L$2:$L$1001,$S441)&amp;"")</f>
        <v/>
      </c>
      <c r="H441" s="27"/>
      <c r="I441" s="33"/>
      <c r="J441" s="34" t="str">
        <f aca="false">IF(OR(I441="",B441=""),"",ROUND((I441-B441)*24,1))</f>
        <v/>
      </c>
      <c r="K441" s="27"/>
      <c r="L441" s="27"/>
      <c r="M441" s="27"/>
      <c r="N441" s="35"/>
      <c r="O441" s="36" t="str">
        <f aca="false">IF(OR(N441="",B441=""),"",N441-B441)</f>
        <v/>
      </c>
      <c r="P441" s="24" t="str">
        <f aca="false">IF(J441="","",IF(AND(C441="IPD",J441&lt;=24),"Yes",IF(AND(C441&lt;&gt;"IPD",J441&lt;=48),"Yes","No")))</f>
        <v/>
      </c>
      <c r="Q441" s="24" t="str">
        <f aca="false">IF(B441="","",TEXT(B441,"yyyy-mm"))</f>
        <v/>
      </c>
      <c r="R441" s="34" t="str">
        <f aca="false">IF(AND(Q441='Monthly Summary'!$C$4,J441&lt;&gt;""),J441,"")</f>
        <v/>
      </c>
      <c r="S441" s="24" t="str">
        <f aca="false">IF(A441="","",IFERROR(MATCH(A441,Responses!$A$2:$A$1001,0),""))</f>
        <v/>
      </c>
    </row>
    <row r="442" customFormat="false" ht="15" hidden="false" customHeight="false" outlineLevel="0" collapsed="false">
      <c r="A442" s="27"/>
      <c r="B442" s="32" t="str">
        <f aca="false">IF($S442="","",INDEX(Responses!$B$2:$B$1001,$S442))</f>
        <v/>
      </c>
      <c r="C442" s="24" t="str">
        <f aca="false">IF($S442="","",INDEX(Responses!$E$2:$E$1001,$S442)&amp;"")</f>
        <v/>
      </c>
      <c r="D442" s="24" t="str">
        <f aca="false">IF($S442="","",INDEX(Responses!$G$2:$G$1001,$S442)&amp;"")</f>
        <v/>
      </c>
      <c r="E442" s="24" t="str">
        <f aca="false">IF($S442="","",INDEX(Responses!$J$2:$J$1001,$S442))</f>
        <v/>
      </c>
      <c r="F442" s="24" t="str">
        <f aca="false">IF($S442="","",MID(IF(AND(INDEX(Responses!$M$2:$M$1001,$S442)&lt;&gt;"",INDEX(Responses!$M$2:$M$1001,$S442)&lt;=2),", Booking/Admission","")&amp;IF(AND(INDEX(Responses!$N$2:$N$1001,$S442)&lt;&gt;"",INDEX(Responses!$N$2:$N$1001,$S442)&lt;=2),", Waiting time","")&amp;IF(AND(INDEX(Responses!$O$2:$O$1001,$S442)&lt;&gt;"",INDEX(Responses!$O$2:$O$1001,$S442)&lt;=2),", Doctor communication","")&amp;IF(AND(INDEX(Responses!$P$2:$P$1001,$S442)&lt;&gt;"",INDEX(Responses!$P$2:$P$1001,$S442)&lt;=2),", Time to ask questions","")&amp;IF(AND(INDEX(Responses!$Q$2:$Q$1001,$S442)&lt;&gt;"",INDEX(Responses!$Q$2:$Q$1001,$S442)&lt;=2),", Front desk and billing staff","")&amp;IF(AND(INDEX(Responses!$R$2:$R$1001,$S442)&lt;&gt;"",INDEX(Responses!$R$2:$R$1001,$S442)&lt;=2),", Billing clarity","")&amp;IF(AND(INDEX(Responses!$S$2:$S$1001,$S442)&lt;&gt;"",INDEX(Responses!$S$2:$S$1001,$S442)&lt;=2),", Cleanliness","")&amp;IF(AND(INDEX(Responses!$T$2:$T$1001,$S442)&lt;&gt;"",INDEX(Responses!$T$2:$T$1001,$S442)&lt;=2),", Nursing responsiveness","")&amp;IF(AND(INDEX(Responses!$U$2:$U$1001,$S442)&lt;&gt;"",INDEX(Responses!$U$2:$U$1001,$S442)&lt;=2),", Nursing courtesy","")&amp;IF(AND(INDEX(Responses!$V$2:$V$1001,$S442)&lt;&gt;"",INDEX(Responses!$V$2:$V$1001,$S442)&lt;=2),", Food","")&amp;IF(AND(INDEX(Responses!$W$2:$W$1001,$S442)&lt;&gt;"",INDEX(Responses!$W$2:$W$1001,$S442)&lt;=2),", Insurance/TPA","")&amp;IF(AND(INDEX(Responses!$X$2:$X$1001,$S442)&lt;&gt;"",INDEX(Responses!$X$2:$X$1001,$S442)&lt;=2),", Discharge process","")&amp;IF(AND(INDEX(Responses!$Y$2:$Y$1001,$S442)&lt;&gt;"",INDEX(Responses!$Y$2:$Y$1001,$S442)&lt;=2),", Discharge instructions",""),3,500))</f>
        <v/>
      </c>
      <c r="G442" s="24" t="str">
        <f aca="false">IF($S442="","",INDEX(Responses!$L$2:$L$1001,$S442)&amp;"")</f>
        <v/>
      </c>
      <c r="H442" s="27"/>
      <c r="I442" s="33"/>
      <c r="J442" s="34" t="str">
        <f aca="false">IF(OR(I442="",B442=""),"",ROUND((I442-B442)*24,1))</f>
        <v/>
      </c>
      <c r="K442" s="27"/>
      <c r="L442" s="27"/>
      <c r="M442" s="27"/>
      <c r="N442" s="35"/>
      <c r="O442" s="36" t="str">
        <f aca="false">IF(OR(N442="",B442=""),"",N442-B442)</f>
        <v/>
      </c>
      <c r="P442" s="24" t="str">
        <f aca="false">IF(J442="","",IF(AND(C442="IPD",J442&lt;=24),"Yes",IF(AND(C442&lt;&gt;"IPD",J442&lt;=48),"Yes","No")))</f>
        <v/>
      </c>
      <c r="Q442" s="24" t="str">
        <f aca="false">IF(B442="","",TEXT(B442,"yyyy-mm"))</f>
        <v/>
      </c>
      <c r="R442" s="34" t="str">
        <f aca="false">IF(AND(Q442='Monthly Summary'!$C$4,J442&lt;&gt;""),J442,"")</f>
        <v/>
      </c>
      <c r="S442" s="24" t="str">
        <f aca="false">IF(A442="","",IFERROR(MATCH(A442,Responses!$A$2:$A$1001,0),""))</f>
        <v/>
      </c>
    </row>
    <row r="443" customFormat="false" ht="15" hidden="false" customHeight="false" outlineLevel="0" collapsed="false">
      <c r="A443" s="27"/>
      <c r="B443" s="32" t="str">
        <f aca="false">IF($S443="","",INDEX(Responses!$B$2:$B$1001,$S443))</f>
        <v/>
      </c>
      <c r="C443" s="24" t="str">
        <f aca="false">IF($S443="","",INDEX(Responses!$E$2:$E$1001,$S443)&amp;"")</f>
        <v/>
      </c>
      <c r="D443" s="24" t="str">
        <f aca="false">IF($S443="","",INDEX(Responses!$G$2:$G$1001,$S443)&amp;"")</f>
        <v/>
      </c>
      <c r="E443" s="24" t="str">
        <f aca="false">IF($S443="","",INDEX(Responses!$J$2:$J$1001,$S443))</f>
        <v/>
      </c>
      <c r="F443" s="24" t="str">
        <f aca="false">IF($S443="","",MID(IF(AND(INDEX(Responses!$M$2:$M$1001,$S443)&lt;&gt;"",INDEX(Responses!$M$2:$M$1001,$S443)&lt;=2),", Booking/Admission","")&amp;IF(AND(INDEX(Responses!$N$2:$N$1001,$S443)&lt;&gt;"",INDEX(Responses!$N$2:$N$1001,$S443)&lt;=2),", Waiting time","")&amp;IF(AND(INDEX(Responses!$O$2:$O$1001,$S443)&lt;&gt;"",INDEX(Responses!$O$2:$O$1001,$S443)&lt;=2),", Doctor communication","")&amp;IF(AND(INDEX(Responses!$P$2:$P$1001,$S443)&lt;&gt;"",INDEX(Responses!$P$2:$P$1001,$S443)&lt;=2),", Time to ask questions","")&amp;IF(AND(INDEX(Responses!$Q$2:$Q$1001,$S443)&lt;&gt;"",INDEX(Responses!$Q$2:$Q$1001,$S443)&lt;=2),", Front desk and billing staff","")&amp;IF(AND(INDEX(Responses!$R$2:$R$1001,$S443)&lt;&gt;"",INDEX(Responses!$R$2:$R$1001,$S443)&lt;=2),", Billing clarity","")&amp;IF(AND(INDEX(Responses!$S$2:$S$1001,$S443)&lt;&gt;"",INDEX(Responses!$S$2:$S$1001,$S443)&lt;=2),", Cleanliness","")&amp;IF(AND(INDEX(Responses!$T$2:$T$1001,$S443)&lt;&gt;"",INDEX(Responses!$T$2:$T$1001,$S443)&lt;=2),", Nursing responsiveness","")&amp;IF(AND(INDEX(Responses!$U$2:$U$1001,$S443)&lt;&gt;"",INDEX(Responses!$U$2:$U$1001,$S443)&lt;=2),", Nursing courtesy","")&amp;IF(AND(INDEX(Responses!$V$2:$V$1001,$S443)&lt;&gt;"",INDEX(Responses!$V$2:$V$1001,$S443)&lt;=2),", Food","")&amp;IF(AND(INDEX(Responses!$W$2:$W$1001,$S443)&lt;&gt;"",INDEX(Responses!$W$2:$W$1001,$S443)&lt;=2),", Insurance/TPA","")&amp;IF(AND(INDEX(Responses!$X$2:$X$1001,$S443)&lt;&gt;"",INDEX(Responses!$X$2:$X$1001,$S443)&lt;=2),", Discharge process","")&amp;IF(AND(INDEX(Responses!$Y$2:$Y$1001,$S443)&lt;&gt;"",INDEX(Responses!$Y$2:$Y$1001,$S443)&lt;=2),", Discharge instructions",""),3,500))</f>
        <v/>
      </c>
      <c r="G443" s="24" t="str">
        <f aca="false">IF($S443="","",INDEX(Responses!$L$2:$L$1001,$S443)&amp;"")</f>
        <v/>
      </c>
      <c r="H443" s="27"/>
      <c r="I443" s="33"/>
      <c r="J443" s="34" t="str">
        <f aca="false">IF(OR(I443="",B443=""),"",ROUND((I443-B443)*24,1))</f>
        <v/>
      </c>
      <c r="K443" s="27"/>
      <c r="L443" s="27"/>
      <c r="M443" s="27"/>
      <c r="N443" s="35"/>
      <c r="O443" s="36" t="str">
        <f aca="false">IF(OR(N443="",B443=""),"",N443-B443)</f>
        <v/>
      </c>
      <c r="P443" s="24" t="str">
        <f aca="false">IF(J443="","",IF(AND(C443="IPD",J443&lt;=24),"Yes",IF(AND(C443&lt;&gt;"IPD",J443&lt;=48),"Yes","No")))</f>
        <v/>
      </c>
      <c r="Q443" s="24" t="str">
        <f aca="false">IF(B443="","",TEXT(B443,"yyyy-mm"))</f>
        <v/>
      </c>
      <c r="R443" s="34" t="str">
        <f aca="false">IF(AND(Q443='Monthly Summary'!$C$4,J443&lt;&gt;""),J443,"")</f>
        <v/>
      </c>
      <c r="S443" s="24" t="str">
        <f aca="false">IF(A443="","",IFERROR(MATCH(A443,Responses!$A$2:$A$1001,0),""))</f>
        <v/>
      </c>
    </row>
    <row r="444" customFormat="false" ht="15" hidden="false" customHeight="false" outlineLevel="0" collapsed="false">
      <c r="A444" s="27"/>
      <c r="B444" s="32" t="str">
        <f aca="false">IF($S444="","",INDEX(Responses!$B$2:$B$1001,$S444))</f>
        <v/>
      </c>
      <c r="C444" s="24" t="str">
        <f aca="false">IF($S444="","",INDEX(Responses!$E$2:$E$1001,$S444)&amp;"")</f>
        <v/>
      </c>
      <c r="D444" s="24" t="str">
        <f aca="false">IF($S444="","",INDEX(Responses!$G$2:$G$1001,$S444)&amp;"")</f>
        <v/>
      </c>
      <c r="E444" s="24" t="str">
        <f aca="false">IF($S444="","",INDEX(Responses!$J$2:$J$1001,$S444))</f>
        <v/>
      </c>
      <c r="F444" s="24" t="str">
        <f aca="false">IF($S444="","",MID(IF(AND(INDEX(Responses!$M$2:$M$1001,$S444)&lt;&gt;"",INDEX(Responses!$M$2:$M$1001,$S444)&lt;=2),", Booking/Admission","")&amp;IF(AND(INDEX(Responses!$N$2:$N$1001,$S444)&lt;&gt;"",INDEX(Responses!$N$2:$N$1001,$S444)&lt;=2),", Waiting time","")&amp;IF(AND(INDEX(Responses!$O$2:$O$1001,$S444)&lt;&gt;"",INDEX(Responses!$O$2:$O$1001,$S444)&lt;=2),", Doctor communication","")&amp;IF(AND(INDEX(Responses!$P$2:$P$1001,$S444)&lt;&gt;"",INDEX(Responses!$P$2:$P$1001,$S444)&lt;=2),", Time to ask questions","")&amp;IF(AND(INDEX(Responses!$Q$2:$Q$1001,$S444)&lt;&gt;"",INDEX(Responses!$Q$2:$Q$1001,$S444)&lt;=2),", Front desk and billing staff","")&amp;IF(AND(INDEX(Responses!$R$2:$R$1001,$S444)&lt;&gt;"",INDEX(Responses!$R$2:$R$1001,$S444)&lt;=2),", Billing clarity","")&amp;IF(AND(INDEX(Responses!$S$2:$S$1001,$S444)&lt;&gt;"",INDEX(Responses!$S$2:$S$1001,$S444)&lt;=2),", Cleanliness","")&amp;IF(AND(INDEX(Responses!$T$2:$T$1001,$S444)&lt;&gt;"",INDEX(Responses!$T$2:$T$1001,$S444)&lt;=2),", Nursing responsiveness","")&amp;IF(AND(INDEX(Responses!$U$2:$U$1001,$S444)&lt;&gt;"",INDEX(Responses!$U$2:$U$1001,$S444)&lt;=2),", Nursing courtesy","")&amp;IF(AND(INDEX(Responses!$V$2:$V$1001,$S444)&lt;&gt;"",INDEX(Responses!$V$2:$V$1001,$S444)&lt;=2),", Food","")&amp;IF(AND(INDEX(Responses!$W$2:$W$1001,$S444)&lt;&gt;"",INDEX(Responses!$W$2:$W$1001,$S444)&lt;=2),", Insurance/TPA","")&amp;IF(AND(INDEX(Responses!$X$2:$X$1001,$S444)&lt;&gt;"",INDEX(Responses!$X$2:$X$1001,$S444)&lt;=2),", Discharge process","")&amp;IF(AND(INDEX(Responses!$Y$2:$Y$1001,$S444)&lt;&gt;"",INDEX(Responses!$Y$2:$Y$1001,$S444)&lt;=2),", Discharge instructions",""),3,500))</f>
        <v/>
      </c>
      <c r="G444" s="24" t="str">
        <f aca="false">IF($S444="","",INDEX(Responses!$L$2:$L$1001,$S444)&amp;"")</f>
        <v/>
      </c>
      <c r="H444" s="27"/>
      <c r="I444" s="33"/>
      <c r="J444" s="34" t="str">
        <f aca="false">IF(OR(I444="",B444=""),"",ROUND((I444-B444)*24,1))</f>
        <v/>
      </c>
      <c r="K444" s="27"/>
      <c r="L444" s="27"/>
      <c r="M444" s="27"/>
      <c r="N444" s="35"/>
      <c r="O444" s="36" t="str">
        <f aca="false">IF(OR(N444="",B444=""),"",N444-B444)</f>
        <v/>
      </c>
      <c r="P444" s="24" t="str">
        <f aca="false">IF(J444="","",IF(AND(C444="IPD",J444&lt;=24),"Yes",IF(AND(C444&lt;&gt;"IPD",J444&lt;=48),"Yes","No")))</f>
        <v/>
      </c>
      <c r="Q444" s="24" t="str">
        <f aca="false">IF(B444="","",TEXT(B444,"yyyy-mm"))</f>
        <v/>
      </c>
      <c r="R444" s="34" t="str">
        <f aca="false">IF(AND(Q444='Monthly Summary'!$C$4,J444&lt;&gt;""),J444,"")</f>
        <v/>
      </c>
      <c r="S444" s="24" t="str">
        <f aca="false">IF(A444="","",IFERROR(MATCH(A444,Responses!$A$2:$A$1001,0),""))</f>
        <v/>
      </c>
    </row>
    <row r="445" customFormat="false" ht="15" hidden="false" customHeight="false" outlineLevel="0" collapsed="false">
      <c r="A445" s="27"/>
      <c r="B445" s="32" t="str">
        <f aca="false">IF($S445="","",INDEX(Responses!$B$2:$B$1001,$S445))</f>
        <v/>
      </c>
      <c r="C445" s="24" t="str">
        <f aca="false">IF($S445="","",INDEX(Responses!$E$2:$E$1001,$S445)&amp;"")</f>
        <v/>
      </c>
      <c r="D445" s="24" t="str">
        <f aca="false">IF($S445="","",INDEX(Responses!$G$2:$G$1001,$S445)&amp;"")</f>
        <v/>
      </c>
      <c r="E445" s="24" t="str">
        <f aca="false">IF($S445="","",INDEX(Responses!$J$2:$J$1001,$S445))</f>
        <v/>
      </c>
      <c r="F445" s="24" t="str">
        <f aca="false">IF($S445="","",MID(IF(AND(INDEX(Responses!$M$2:$M$1001,$S445)&lt;&gt;"",INDEX(Responses!$M$2:$M$1001,$S445)&lt;=2),", Booking/Admission","")&amp;IF(AND(INDEX(Responses!$N$2:$N$1001,$S445)&lt;&gt;"",INDEX(Responses!$N$2:$N$1001,$S445)&lt;=2),", Waiting time","")&amp;IF(AND(INDEX(Responses!$O$2:$O$1001,$S445)&lt;&gt;"",INDEX(Responses!$O$2:$O$1001,$S445)&lt;=2),", Doctor communication","")&amp;IF(AND(INDEX(Responses!$P$2:$P$1001,$S445)&lt;&gt;"",INDEX(Responses!$P$2:$P$1001,$S445)&lt;=2),", Time to ask questions","")&amp;IF(AND(INDEX(Responses!$Q$2:$Q$1001,$S445)&lt;&gt;"",INDEX(Responses!$Q$2:$Q$1001,$S445)&lt;=2),", Front desk and billing staff","")&amp;IF(AND(INDEX(Responses!$R$2:$R$1001,$S445)&lt;&gt;"",INDEX(Responses!$R$2:$R$1001,$S445)&lt;=2),", Billing clarity","")&amp;IF(AND(INDEX(Responses!$S$2:$S$1001,$S445)&lt;&gt;"",INDEX(Responses!$S$2:$S$1001,$S445)&lt;=2),", Cleanliness","")&amp;IF(AND(INDEX(Responses!$T$2:$T$1001,$S445)&lt;&gt;"",INDEX(Responses!$T$2:$T$1001,$S445)&lt;=2),", Nursing responsiveness","")&amp;IF(AND(INDEX(Responses!$U$2:$U$1001,$S445)&lt;&gt;"",INDEX(Responses!$U$2:$U$1001,$S445)&lt;=2),", Nursing courtesy","")&amp;IF(AND(INDEX(Responses!$V$2:$V$1001,$S445)&lt;&gt;"",INDEX(Responses!$V$2:$V$1001,$S445)&lt;=2),", Food","")&amp;IF(AND(INDEX(Responses!$W$2:$W$1001,$S445)&lt;&gt;"",INDEX(Responses!$W$2:$W$1001,$S445)&lt;=2),", Insurance/TPA","")&amp;IF(AND(INDEX(Responses!$X$2:$X$1001,$S445)&lt;&gt;"",INDEX(Responses!$X$2:$X$1001,$S445)&lt;=2),", Discharge process","")&amp;IF(AND(INDEX(Responses!$Y$2:$Y$1001,$S445)&lt;&gt;"",INDEX(Responses!$Y$2:$Y$1001,$S445)&lt;=2),", Discharge instructions",""),3,500))</f>
        <v/>
      </c>
      <c r="G445" s="24" t="str">
        <f aca="false">IF($S445="","",INDEX(Responses!$L$2:$L$1001,$S445)&amp;"")</f>
        <v/>
      </c>
      <c r="H445" s="27"/>
      <c r="I445" s="33"/>
      <c r="J445" s="34" t="str">
        <f aca="false">IF(OR(I445="",B445=""),"",ROUND((I445-B445)*24,1))</f>
        <v/>
      </c>
      <c r="K445" s="27"/>
      <c r="L445" s="27"/>
      <c r="M445" s="27"/>
      <c r="N445" s="35"/>
      <c r="O445" s="36" t="str">
        <f aca="false">IF(OR(N445="",B445=""),"",N445-B445)</f>
        <v/>
      </c>
      <c r="P445" s="24" t="str">
        <f aca="false">IF(J445="","",IF(AND(C445="IPD",J445&lt;=24),"Yes",IF(AND(C445&lt;&gt;"IPD",J445&lt;=48),"Yes","No")))</f>
        <v/>
      </c>
      <c r="Q445" s="24" t="str">
        <f aca="false">IF(B445="","",TEXT(B445,"yyyy-mm"))</f>
        <v/>
      </c>
      <c r="R445" s="34" t="str">
        <f aca="false">IF(AND(Q445='Monthly Summary'!$C$4,J445&lt;&gt;""),J445,"")</f>
        <v/>
      </c>
      <c r="S445" s="24" t="str">
        <f aca="false">IF(A445="","",IFERROR(MATCH(A445,Responses!$A$2:$A$1001,0),""))</f>
        <v/>
      </c>
    </row>
    <row r="446" customFormat="false" ht="15" hidden="false" customHeight="false" outlineLevel="0" collapsed="false">
      <c r="A446" s="27"/>
      <c r="B446" s="32" t="str">
        <f aca="false">IF($S446="","",INDEX(Responses!$B$2:$B$1001,$S446))</f>
        <v/>
      </c>
      <c r="C446" s="24" t="str">
        <f aca="false">IF($S446="","",INDEX(Responses!$E$2:$E$1001,$S446)&amp;"")</f>
        <v/>
      </c>
      <c r="D446" s="24" t="str">
        <f aca="false">IF($S446="","",INDEX(Responses!$G$2:$G$1001,$S446)&amp;"")</f>
        <v/>
      </c>
      <c r="E446" s="24" t="str">
        <f aca="false">IF($S446="","",INDEX(Responses!$J$2:$J$1001,$S446))</f>
        <v/>
      </c>
      <c r="F446" s="24" t="str">
        <f aca="false">IF($S446="","",MID(IF(AND(INDEX(Responses!$M$2:$M$1001,$S446)&lt;&gt;"",INDEX(Responses!$M$2:$M$1001,$S446)&lt;=2),", Booking/Admission","")&amp;IF(AND(INDEX(Responses!$N$2:$N$1001,$S446)&lt;&gt;"",INDEX(Responses!$N$2:$N$1001,$S446)&lt;=2),", Waiting time","")&amp;IF(AND(INDEX(Responses!$O$2:$O$1001,$S446)&lt;&gt;"",INDEX(Responses!$O$2:$O$1001,$S446)&lt;=2),", Doctor communication","")&amp;IF(AND(INDEX(Responses!$P$2:$P$1001,$S446)&lt;&gt;"",INDEX(Responses!$P$2:$P$1001,$S446)&lt;=2),", Time to ask questions","")&amp;IF(AND(INDEX(Responses!$Q$2:$Q$1001,$S446)&lt;&gt;"",INDEX(Responses!$Q$2:$Q$1001,$S446)&lt;=2),", Front desk and billing staff","")&amp;IF(AND(INDEX(Responses!$R$2:$R$1001,$S446)&lt;&gt;"",INDEX(Responses!$R$2:$R$1001,$S446)&lt;=2),", Billing clarity","")&amp;IF(AND(INDEX(Responses!$S$2:$S$1001,$S446)&lt;&gt;"",INDEX(Responses!$S$2:$S$1001,$S446)&lt;=2),", Cleanliness","")&amp;IF(AND(INDEX(Responses!$T$2:$T$1001,$S446)&lt;&gt;"",INDEX(Responses!$T$2:$T$1001,$S446)&lt;=2),", Nursing responsiveness","")&amp;IF(AND(INDEX(Responses!$U$2:$U$1001,$S446)&lt;&gt;"",INDEX(Responses!$U$2:$U$1001,$S446)&lt;=2),", Nursing courtesy","")&amp;IF(AND(INDEX(Responses!$V$2:$V$1001,$S446)&lt;&gt;"",INDEX(Responses!$V$2:$V$1001,$S446)&lt;=2),", Food","")&amp;IF(AND(INDEX(Responses!$W$2:$W$1001,$S446)&lt;&gt;"",INDEX(Responses!$W$2:$W$1001,$S446)&lt;=2),", Insurance/TPA","")&amp;IF(AND(INDEX(Responses!$X$2:$X$1001,$S446)&lt;&gt;"",INDEX(Responses!$X$2:$X$1001,$S446)&lt;=2),", Discharge process","")&amp;IF(AND(INDEX(Responses!$Y$2:$Y$1001,$S446)&lt;&gt;"",INDEX(Responses!$Y$2:$Y$1001,$S446)&lt;=2),", Discharge instructions",""),3,500))</f>
        <v/>
      </c>
      <c r="G446" s="24" t="str">
        <f aca="false">IF($S446="","",INDEX(Responses!$L$2:$L$1001,$S446)&amp;"")</f>
        <v/>
      </c>
      <c r="H446" s="27"/>
      <c r="I446" s="33"/>
      <c r="J446" s="34" t="str">
        <f aca="false">IF(OR(I446="",B446=""),"",ROUND((I446-B446)*24,1))</f>
        <v/>
      </c>
      <c r="K446" s="27"/>
      <c r="L446" s="27"/>
      <c r="M446" s="27"/>
      <c r="N446" s="35"/>
      <c r="O446" s="36" t="str">
        <f aca="false">IF(OR(N446="",B446=""),"",N446-B446)</f>
        <v/>
      </c>
      <c r="P446" s="24" t="str">
        <f aca="false">IF(J446="","",IF(AND(C446="IPD",J446&lt;=24),"Yes",IF(AND(C446&lt;&gt;"IPD",J446&lt;=48),"Yes","No")))</f>
        <v/>
      </c>
      <c r="Q446" s="24" t="str">
        <f aca="false">IF(B446="","",TEXT(B446,"yyyy-mm"))</f>
        <v/>
      </c>
      <c r="R446" s="34" t="str">
        <f aca="false">IF(AND(Q446='Monthly Summary'!$C$4,J446&lt;&gt;""),J446,"")</f>
        <v/>
      </c>
      <c r="S446" s="24" t="str">
        <f aca="false">IF(A446="","",IFERROR(MATCH(A446,Responses!$A$2:$A$1001,0),""))</f>
        <v/>
      </c>
    </row>
    <row r="447" customFormat="false" ht="15" hidden="false" customHeight="false" outlineLevel="0" collapsed="false">
      <c r="A447" s="27"/>
      <c r="B447" s="32" t="str">
        <f aca="false">IF($S447="","",INDEX(Responses!$B$2:$B$1001,$S447))</f>
        <v/>
      </c>
      <c r="C447" s="24" t="str">
        <f aca="false">IF($S447="","",INDEX(Responses!$E$2:$E$1001,$S447)&amp;"")</f>
        <v/>
      </c>
      <c r="D447" s="24" t="str">
        <f aca="false">IF($S447="","",INDEX(Responses!$G$2:$G$1001,$S447)&amp;"")</f>
        <v/>
      </c>
      <c r="E447" s="24" t="str">
        <f aca="false">IF($S447="","",INDEX(Responses!$J$2:$J$1001,$S447))</f>
        <v/>
      </c>
      <c r="F447" s="24" t="str">
        <f aca="false">IF($S447="","",MID(IF(AND(INDEX(Responses!$M$2:$M$1001,$S447)&lt;&gt;"",INDEX(Responses!$M$2:$M$1001,$S447)&lt;=2),", Booking/Admission","")&amp;IF(AND(INDEX(Responses!$N$2:$N$1001,$S447)&lt;&gt;"",INDEX(Responses!$N$2:$N$1001,$S447)&lt;=2),", Waiting time","")&amp;IF(AND(INDEX(Responses!$O$2:$O$1001,$S447)&lt;&gt;"",INDEX(Responses!$O$2:$O$1001,$S447)&lt;=2),", Doctor communication","")&amp;IF(AND(INDEX(Responses!$P$2:$P$1001,$S447)&lt;&gt;"",INDEX(Responses!$P$2:$P$1001,$S447)&lt;=2),", Time to ask questions","")&amp;IF(AND(INDEX(Responses!$Q$2:$Q$1001,$S447)&lt;&gt;"",INDEX(Responses!$Q$2:$Q$1001,$S447)&lt;=2),", Front desk and billing staff","")&amp;IF(AND(INDEX(Responses!$R$2:$R$1001,$S447)&lt;&gt;"",INDEX(Responses!$R$2:$R$1001,$S447)&lt;=2),", Billing clarity","")&amp;IF(AND(INDEX(Responses!$S$2:$S$1001,$S447)&lt;&gt;"",INDEX(Responses!$S$2:$S$1001,$S447)&lt;=2),", Cleanliness","")&amp;IF(AND(INDEX(Responses!$T$2:$T$1001,$S447)&lt;&gt;"",INDEX(Responses!$T$2:$T$1001,$S447)&lt;=2),", Nursing responsiveness","")&amp;IF(AND(INDEX(Responses!$U$2:$U$1001,$S447)&lt;&gt;"",INDEX(Responses!$U$2:$U$1001,$S447)&lt;=2),", Nursing courtesy","")&amp;IF(AND(INDEX(Responses!$V$2:$V$1001,$S447)&lt;&gt;"",INDEX(Responses!$V$2:$V$1001,$S447)&lt;=2),", Food","")&amp;IF(AND(INDEX(Responses!$W$2:$W$1001,$S447)&lt;&gt;"",INDEX(Responses!$W$2:$W$1001,$S447)&lt;=2),", Insurance/TPA","")&amp;IF(AND(INDEX(Responses!$X$2:$X$1001,$S447)&lt;&gt;"",INDEX(Responses!$X$2:$X$1001,$S447)&lt;=2),", Discharge process","")&amp;IF(AND(INDEX(Responses!$Y$2:$Y$1001,$S447)&lt;&gt;"",INDEX(Responses!$Y$2:$Y$1001,$S447)&lt;=2),", Discharge instructions",""),3,500))</f>
        <v/>
      </c>
      <c r="G447" s="24" t="str">
        <f aca="false">IF($S447="","",INDEX(Responses!$L$2:$L$1001,$S447)&amp;"")</f>
        <v/>
      </c>
      <c r="H447" s="27"/>
      <c r="I447" s="33"/>
      <c r="J447" s="34" t="str">
        <f aca="false">IF(OR(I447="",B447=""),"",ROUND((I447-B447)*24,1))</f>
        <v/>
      </c>
      <c r="K447" s="27"/>
      <c r="L447" s="27"/>
      <c r="M447" s="27"/>
      <c r="N447" s="35"/>
      <c r="O447" s="36" t="str">
        <f aca="false">IF(OR(N447="",B447=""),"",N447-B447)</f>
        <v/>
      </c>
      <c r="P447" s="24" t="str">
        <f aca="false">IF(J447="","",IF(AND(C447="IPD",J447&lt;=24),"Yes",IF(AND(C447&lt;&gt;"IPD",J447&lt;=48),"Yes","No")))</f>
        <v/>
      </c>
      <c r="Q447" s="24" t="str">
        <f aca="false">IF(B447="","",TEXT(B447,"yyyy-mm"))</f>
        <v/>
      </c>
      <c r="R447" s="34" t="str">
        <f aca="false">IF(AND(Q447='Monthly Summary'!$C$4,J447&lt;&gt;""),J447,"")</f>
        <v/>
      </c>
      <c r="S447" s="24" t="str">
        <f aca="false">IF(A447="","",IFERROR(MATCH(A447,Responses!$A$2:$A$1001,0),""))</f>
        <v/>
      </c>
    </row>
    <row r="448" customFormat="false" ht="15" hidden="false" customHeight="false" outlineLevel="0" collapsed="false">
      <c r="A448" s="27"/>
      <c r="B448" s="32" t="str">
        <f aca="false">IF($S448="","",INDEX(Responses!$B$2:$B$1001,$S448))</f>
        <v/>
      </c>
      <c r="C448" s="24" t="str">
        <f aca="false">IF($S448="","",INDEX(Responses!$E$2:$E$1001,$S448)&amp;"")</f>
        <v/>
      </c>
      <c r="D448" s="24" t="str">
        <f aca="false">IF($S448="","",INDEX(Responses!$G$2:$G$1001,$S448)&amp;"")</f>
        <v/>
      </c>
      <c r="E448" s="24" t="str">
        <f aca="false">IF($S448="","",INDEX(Responses!$J$2:$J$1001,$S448))</f>
        <v/>
      </c>
      <c r="F448" s="24" t="str">
        <f aca="false">IF($S448="","",MID(IF(AND(INDEX(Responses!$M$2:$M$1001,$S448)&lt;&gt;"",INDEX(Responses!$M$2:$M$1001,$S448)&lt;=2),", Booking/Admission","")&amp;IF(AND(INDEX(Responses!$N$2:$N$1001,$S448)&lt;&gt;"",INDEX(Responses!$N$2:$N$1001,$S448)&lt;=2),", Waiting time","")&amp;IF(AND(INDEX(Responses!$O$2:$O$1001,$S448)&lt;&gt;"",INDEX(Responses!$O$2:$O$1001,$S448)&lt;=2),", Doctor communication","")&amp;IF(AND(INDEX(Responses!$P$2:$P$1001,$S448)&lt;&gt;"",INDEX(Responses!$P$2:$P$1001,$S448)&lt;=2),", Time to ask questions","")&amp;IF(AND(INDEX(Responses!$Q$2:$Q$1001,$S448)&lt;&gt;"",INDEX(Responses!$Q$2:$Q$1001,$S448)&lt;=2),", Front desk and billing staff","")&amp;IF(AND(INDEX(Responses!$R$2:$R$1001,$S448)&lt;&gt;"",INDEX(Responses!$R$2:$R$1001,$S448)&lt;=2),", Billing clarity","")&amp;IF(AND(INDEX(Responses!$S$2:$S$1001,$S448)&lt;&gt;"",INDEX(Responses!$S$2:$S$1001,$S448)&lt;=2),", Cleanliness","")&amp;IF(AND(INDEX(Responses!$T$2:$T$1001,$S448)&lt;&gt;"",INDEX(Responses!$T$2:$T$1001,$S448)&lt;=2),", Nursing responsiveness","")&amp;IF(AND(INDEX(Responses!$U$2:$U$1001,$S448)&lt;&gt;"",INDEX(Responses!$U$2:$U$1001,$S448)&lt;=2),", Nursing courtesy","")&amp;IF(AND(INDEX(Responses!$V$2:$V$1001,$S448)&lt;&gt;"",INDEX(Responses!$V$2:$V$1001,$S448)&lt;=2),", Food","")&amp;IF(AND(INDEX(Responses!$W$2:$W$1001,$S448)&lt;&gt;"",INDEX(Responses!$W$2:$W$1001,$S448)&lt;=2),", Insurance/TPA","")&amp;IF(AND(INDEX(Responses!$X$2:$X$1001,$S448)&lt;&gt;"",INDEX(Responses!$X$2:$X$1001,$S448)&lt;=2),", Discharge process","")&amp;IF(AND(INDEX(Responses!$Y$2:$Y$1001,$S448)&lt;&gt;"",INDEX(Responses!$Y$2:$Y$1001,$S448)&lt;=2),", Discharge instructions",""),3,500))</f>
        <v/>
      </c>
      <c r="G448" s="24" t="str">
        <f aca="false">IF($S448="","",INDEX(Responses!$L$2:$L$1001,$S448)&amp;"")</f>
        <v/>
      </c>
      <c r="H448" s="27"/>
      <c r="I448" s="33"/>
      <c r="J448" s="34" t="str">
        <f aca="false">IF(OR(I448="",B448=""),"",ROUND((I448-B448)*24,1))</f>
        <v/>
      </c>
      <c r="K448" s="27"/>
      <c r="L448" s="27"/>
      <c r="M448" s="27"/>
      <c r="N448" s="35"/>
      <c r="O448" s="36" t="str">
        <f aca="false">IF(OR(N448="",B448=""),"",N448-B448)</f>
        <v/>
      </c>
      <c r="P448" s="24" t="str">
        <f aca="false">IF(J448="","",IF(AND(C448="IPD",J448&lt;=24),"Yes",IF(AND(C448&lt;&gt;"IPD",J448&lt;=48),"Yes","No")))</f>
        <v/>
      </c>
      <c r="Q448" s="24" t="str">
        <f aca="false">IF(B448="","",TEXT(B448,"yyyy-mm"))</f>
        <v/>
      </c>
      <c r="R448" s="34" t="str">
        <f aca="false">IF(AND(Q448='Monthly Summary'!$C$4,J448&lt;&gt;""),J448,"")</f>
        <v/>
      </c>
      <c r="S448" s="24" t="str">
        <f aca="false">IF(A448="","",IFERROR(MATCH(A448,Responses!$A$2:$A$1001,0),""))</f>
        <v/>
      </c>
    </row>
    <row r="449" customFormat="false" ht="15" hidden="false" customHeight="false" outlineLevel="0" collapsed="false">
      <c r="A449" s="27"/>
      <c r="B449" s="32" t="str">
        <f aca="false">IF($S449="","",INDEX(Responses!$B$2:$B$1001,$S449))</f>
        <v/>
      </c>
      <c r="C449" s="24" t="str">
        <f aca="false">IF($S449="","",INDEX(Responses!$E$2:$E$1001,$S449)&amp;"")</f>
        <v/>
      </c>
      <c r="D449" s="24" t="str">
        <f aca="false">IF($S449="","",INDEX(Responses!$G$2:$G$1001,$S449)&amp;"")</f>
        <v/>
      </c>
      <c r="E449" s="24" t="str">
        <f aca="false">IF($S449="","",INDEX(Responses!$J$2:$J$1001,$S449))</f>
        <v/>
      </c>
      <c r="F449" s="24" t="str">
        <f aca="false">IF($S449="","",MID(IF(AND(INDEX(Responses!$M$2:$M$1001,$S449)&lt;&gt;"",INDEX(Responses!$M$2:$M$1001,$S449)&lt;=2),", Booking/Admission","")&amp;IF(AND(INDEX(Responses!$N$2:$N$1001,$S449)&lt;&gt;"",INDEX(Responses!$N$2:$N$1001,$S449)&lt;=2),", Waiting time","")&amp;IF(AND(INDEX(Responses!$O$2:$O$1001,$S449)&lt;&gt;"",INDEX(Responses!$O$2:$O$1001,$S449)&lt;=2),", Doctor communication","")&amp;IF(AND(INDEX(Responses!$P$2:$P$1001,$S449)&lt;&gt;"",INDEX(Responses!$P$2:$P$1001,$S449)&lt;=2),", Time to ask questions","")&amp;IF(AND(INDEX(Responses!$Q$2:$Q$1001,$S449)&lt;&gt;"",INDEX(Responses!$Q$2:$Q$1001,$S449)&lt;=2),", Front desk and billing staff","")&amp;IF(AND(INDEX(Responses!$R$2:$R$1001,$S449)&lt;&gt;"",INDEX(Responses!$R$2:$R$1001,$S449)&lt;=2),", Billing clarity","")&amp;IF(AND(INDEX(Responses!$S$2:$S$1001,$S449)&lt;&gt;"",INDEX(Responses!$S$2:$S$1001,$S449)&lt;=2),", Cleanliness","")&amp;IF(AND(INDEX(Responses!$T$2:$T$1001,$S449)&lt;&gt;"",INDEX(Responses!$T$2:$T$1001,$S449)&lt;=2),", Nursing responsiveness","")&amp;IF(AND(INDEX(Responses!$U$2:$U$1001,$S449)&lt;&gt;"",INDEX(Responses!$U$2:$U$1001,$S449)&lt;=2),", Nursing courtesy","")&amp;IF(AND(INDEX(Responses!$V$2:$V$1001,$S449)&lt;&gt;"",INDEX(Responses!$V$2:$V$1001,$S449)&lt;=2),", Food","")&amp;IF(AND(INDEX(Responses!$W$2:$W$1001,$S449)&lt;&gt;"",INDEX(Responses!$W$2:$W$1001,$S449)&lt;=2),", Insurance/TPA","")&amp;IF(AND(INDEX(Responses!$X$2:$X$1001,$S449)&lt;&gt;"",INDEX(Responses!$X$2:$X$1001,$S449)&lt;=2),", Discharge process","")&amp;IF(AND(INDEX(Responses!$Y$2:$Y$1001,$S449)&lt;&gt;"",INDEX(Responses!$Y$2:$Y$1001,$S449)&lt;=2),", Discharge instructions",""),3,500))</f>
        <v/>
      </c>
      <c r="G449" s="24" t="str">
        <f aca="false">IF($S449="","",INDEX(Responses!$L$2:$L$1001,$S449)&amp;"")</f>
        <v/>
      </c>
      <c r="H449" s="27"/>
      <c r="I449" s="33"/>
      <c r="J449" s="34" t="str">
        <f aca="false">IF(OR(I449="",B449=""),"",ROUND((I449-B449)*24,1))</f>
        <v/>
      </c>
      <c r="K449" s="27"/>
      <c r="L449" s="27"/>
      <c r="M449" s="27"/>
      <c r="N449" s="35"/>
      <c r="O449" s="36" t="str">
        <f aca="false">IF(OR(N449="",B449=""),"",N449-B449)</f>
        <v/>
      </c>
      <c r="P449" s="24" t="str">
        <f aca="false">IF(J449="","",IF(AND(C449="IPD",J449&lt;=24),"Yes",IF(AND(C449&lt;&gt;"IPD",J449&lt;=48),"Yes","No")))</f>
        <v/>
      </c>
      <c r="Q449" s="24" t="str">
        <f aca="false">IF(B449="","",TEXT(B449,"yyyy-mm"))</f>
        <v/>
      </c>
      <c r="R449" s="34" t="str">
        <f aca="false">IF(AND(Q449='Monthly Summary'!$C$4,J449&lt;&gt;""),J449,"")</f>
        <v/>
      </c>
      <c r="S449" s="24" t="str">
        <f aca="false">IF(A449="","",IFERROR(MATCH(A449,Responses!$A$2:$A$1001,0),""))</f>
        <v/>
      </c>
    </row>
    <row r="450" customFormat="false" ht="15" hidden="false" customHeight="false" outlineLevel="0" collapsed="false">
      <c r="A450" s="27"/>
      <c r="B450" s="32" t="str">
        <f aca="false">IF($S450="","",INDEX(Responses!$B$2:$B$1001,$S450))</f>
        <v/>
      </c>
      <c r="C450" s="24" t="str">
        <f aca="false">IF($S450="","",INDEX(Responses!$E$2:$E$1001,$S450)&amp;"")</f>
        <v/>
      </c>
      <c r="D450" s="24" t="str">
        <f aca="false">IF($S450="","",INDEX(Responses!$G$2:$G$1001,$S450)&amp;"")</f>
        <v/>
      </c>
      <c r="E450" s="24" t="str">
        <f aca="false">IF($S450="","",INDEX(Responses!$J$2:$J$1001,$S450))</f>
        <v/>
      </c>
      <c r="F450" s="24" t="str">
        <f aca="false">IF($S450="","",MID(IF(AND(INDEX(Responses!$M$2:$M$1001,$S450)&lt;&gt;"",INDEX(Responses!$M$2:$M$1001,$S450)&lt;=2),", Booking/Admission","")&amp;IF(AND(INDEX(Responses!$N$2:$N$1001,$S450)&lt;&gt;"",INDEX(Responses!$N$2:$N$1001,$S450)&lt;=2),", Waiting time","")&amp;IF(AND(INDEX(Responses!$O$2:$O$1001,$S450)&lt;&gt;"",INDEX(Responses!$O$2:$O$1001,$S450)&lt;=2),", Doctor communication","")&amp;IF(AND(INDEX(Responses!$P$2:$P$1001,$S450)&lt;&gt;"",INDEX(Responses!$P$2:$P$1001,$S450)&lt;=2),", Time to ask questions","")&amp;IF(AND(INDEX(Responses!$Q$2:$Q$1001,$S450)&lt;&gt;"",INDEX(Responses!$Q$2:$Q$1001,$S450)&lt;=2),", Front desk and billing staff","")&amp;IF(AND(INDEX(Responses!$R$2:$R$1001,$S450)&lt;&gt;"",INDEX(Responses!$R$2:$R$1001,$S450)&lt;=2),", Billing clarity","")&amp;IF(AND(INDEX(Responses!$S$2:$S$1001,$S450)&lt;&gt;"",INDEX(Responses!$S$2:$S$1001,$S450)&lt;=2),", Cleanliness","")&amp;IF(AND(INDEX(Responses!$T$2:$T$1001,$S450)&lt;&gt;"",INDEX(Responses!$T$2:$T$1001,$S450)&lt;=2),", Nursing responsiveness","")&amp;IF(AND(INDEX(Responses!$U$2:$U$1001,$S450)&lt;&gt;"",INDEX(Responses!$U$2:$U$1001,$S450)&lt;=2),", Nursing courtesy","")&amp;IF(AND(INDEX(Responses!$V$2:$V$1001,$S450)&lt;&gt;"",INDEX(Responses!$V$2:$V$1001,$S450)&lt;=2),", Food","")&amp;IF(AND(INDEX(Responses!$W$2:$W$1001,$S450)&lt;&gt;"",INDEX(Responses!$W$2:$W$1001,$S450)&lt;=2),", Insurance/TPA","")&amp;IF(AND(INDEX(Responses!$X$2:$X$1001,$S450)&lt;&gt;"",INDEX(Responses!$X$2:$X$1001,$S450)&lt;=2),", Discharge process","")&amp;IF(AND(INDEX(Responses!$Y$2:$Y$1001,$S450)&lt;&gt;"",INDEX(Responses!$Y$2:$Y$1001,$S450)&lt;=2),", Discharge instructions",""),3,500))</f>
        <v/>
      </c>
      <c r="G450" s="24" t="str">
        <f aca="false">IF($S450="","",INDEX(Responses!$L$2:$L$1001,$S450)&amp;"")</f>
        <v/>
      </c>
      <c r="H450" s="27"/>
      <c r="I450" s="33"/>
      <c r="J450" s="34" t="str">
        <f aca="false">IF(OR(I450="",B450=""),"",ROUND((I450-B450)*24,1))</f>
        <v/>
      </c>
      <c r="K450" s="27"/>
      <c r="L450" s="27"/>
      <c r="M450" s="27"/>
      <c r="N450" s="35"/>
      <c r="O450" s="36" t="str">
        <f aca="false">IF(OR(N450="",B450=""),"",N450-B450)</f>
        <v/>
      </c>
      <c r="P450" s="24" t="str">
        <f aca="false">IF(J450="","",IF(AND(C450="IPD",J450&lt;=24),"Yes",IF(AND(C450&lt;&gt;"IPD",J450&lt;=48),"Yes","No")))</f>
        <v/>
      </c>
      <c r="Q450" s="24" t="str">
        <f aca="false">IF(B450="","",TEXT(B450,"yyyy-mm"))</f>
        <v/>
      </c>
      <c r="R450" s="34" t="str">
        <f aca="false">IF(AND(Q450='Monthly Summary'!$C$4,J450&lt;&gt;""),J450,"")</f>
        <v/>
      </c>
      <c r="S450" s="24" t="str">
        <f aca="false">IF(A450="","",IFERROR(MATCH(A450,Responses!$A$2:$A$1001,0),""))</f>
        <v/>
      </c>
    </row>
    <row r="451" customFormat="false" ht="15" hidden="false" customHeight="false" outlineLevel="0" collapsed="false">
      <c r="A451" s="27"/>
      <c r="B451" s="32" t="str">
        <f aca="false">IF($S451="","",INDEX(Responses!$B$2:$B$1001,$S451))</f>
        <v/>
      </c>
      <c r="C451" s="24" t="str">
        <f aca="false">IF($S451="","",INDEX(Responses!$E$2:$E$1001,$S451)&amp;"")</f>
        <v/>
      </c>
      <c r="D451" s="24" t="str">
        <f aca="false">IF($S451="","",INDEX(Responses!$G$2:$G$1001,$S451)&amp;"")</f>
        <v/>
      </c>
      <c r="E451" s="24" t="str">
        <f aca="false">IF($S451="","",INDEX(Responses!$J$2:$J$1001,$S451))</f>
        <v/>
      </c>
      <c r="F451" s="24" t="str">
        <f aca="false">IF($S451="","",MID(IF(AND(INDEX(Responses!$M$2:$M$1001,$S451)&lt;&gt;"",INDEX(Responses!$M$2:$M$1001,$S451)&lt;=2),", Booking/Admission","")&amp;IF(AND(INDEX(Responses!$N$2:$N$1001,$S451)&lt;&gt;"",INDEX(Responses!$N$2:$N$1001,$S451)&lt;=2),", Waiting time","")&amp;IF(AND(INDEX(Responses!$O$2:$O$1001,$S451)&lt;&gt;"",INDEX(Responses!$O$2:$O$1001,$S451)&lt;=2),", Doctor communication","")&amp;IF(AND(INDEX(Responses!$P$2:$P$1001,$S451)&lt;&gt;"",INDEX(Responses!$P$2:$P$1001,$S451)&lt;=2),", Time to ask questions","")&amp;IF(AND(INDEX(Responses!$Q$2:$Q$1001,$S451)&lt;&gt;"",INDEX(Responses!$Q$2:$Q$1001,$S451)&lt;=2),", Front desk and billing staff","")&amp;IF(AND(INDEX(Responses!$R$2:$R$1001,$S451)&lt;&gt;"",INDEX(Responses!$R$2:$R$1001,$S451)&lt;=2),", Billing clarity","")&amp;IF(AND(INDEX(Responses!$S$2:$S$1001,$S451)&lt;&gt;"",INDEX(Responses!$S$2:$S$1001,$S451)&lt;=2),", Cleanliness","")&amp;IF(AND(INDEX(Responses!$T$2:$T$1001,$S451)&lt;&gt;"",INDEX(Responses!$T$2:$T$1001,$S451)&lt;=2),", Nursing responsiveness","")&amp;IF(AND(INDEX(Responses!$U$2:$U$1001,$S451)&lt;&gt;"",INDEX(Responses!$U$2:$U$1001,$S451)&lt;=2),", Nursing courtesy","")&amp;IF(AND(INDEX(Responses!$V$2:$V$1001,$S451)&lt;&gt;"",INDEX(Responses!$V$2:$V$1001,$S451)&lt;=2),", Food","")&amp;IF(AND(INDEX(Responses!$W$2:$W$1001,$S451)&lt;&gt;"",INDEX(Responses!$W$2:$W$1001,$S451)&lt;=2),", Insurance/TPA","")&amp;IF(AND(INDEX(Responses!$X$2:$X$1001,$S451)&lt;&gt;"",INDEX(Responses!$X$2:$X$1001,$S451)&lt;=2),", Discharge process","")&amp;IF(AND(INDEX(Responses!$Y$2:$Y$1001,$S451)&lt;&gt;"",INDEX(Responses!$Y$2:$Y$1001,$S451)&lt;=2),", Discharge instructions",""),3,500))</f>
        <v/>
      </c>
      <c r="G451" s="24" t="str">
        <f aca="false">IF($S451="","",INDEX(Responses!$L$2:$L$1001,$S451)&amp;"")</f>
        <v/>
      </c>
      <c r="H451" s="27"/>
      <c r="I451" s="33"/>
      <c r="J451" s="34" t="str">
        <f aca="false">IF(OR(I451="",B451=""),"",ROUND((I451-B451)*24,1))</f>
        <v/>
      </c>
      <c r="K451" s="27"/>
      <c r="L451" s="27"/>
      <c r="M451" s="27"/>
      <c r="N451" s="35"/>
      <c r="O451" s="36" t="str">
        <f aca="false">IF(OR(N451="",B451=""),"",N451-B451)</f>
        <v/>
      </c>
      <c r="P451" s="24" t="str">
        <f aca="false">IF(J451="","",IF(AND(C451="IPD",J451&lt;=24),"Yes",IF(AND(C451&lt;&gt;"IPD",J451&lt;=48),"Yes","No")))</f>
        <v/>
      </c>
      <c r="Q451" s="24" t="str">
        <f aca="false">IF(B451="","",TEXT(B451,"yyyy-mm"))</f>
        <v/>
      </c>
      <c r="R451" s="34" t="str">
        <f aca="false">IF(AND(Q451='Monthly Summary'!$C$4,J451&lt;&gt;""),J451,"")</f>
        <v/>
      </c>
      <c r="S451" s="24" t="str">
        <f aca="false">IF(A451="","",IFERROR(MATCH(A451,Responses!$A$2:$A$1001,0),""))</f>
        <v/>
      </c>
    </row>
    <row r="452" customFormat="false" ht="15" hidden="false" customHeight="false" outlineLevel="0" collapsed="false">
      <c r="A452" s="27"/>
      <c r="B452" s="32" t="str">
        <f aca="false">IF($S452="","",INDEX(Responses!$B$2:$B$1001,$S452))</f>
        <v/>
      </c>
      <c r="C452" s="24" t="str">
        <f aca="false">IF($S452="","",INDEX(Responses!$E$2:$E$1001,$S452)&amp;"")</f>
        <v/>
      </c>
      <c r="D452" s="24" t="str">
        <f aca="false">IF($S452="","",INDEX(Responses!$G$2:$G$1001,$S452)&amp;"")</f>
        <v/>
      </c>
      <c r="E452" s="24" t="str">
        <f aca="false">IF($S452="","",INDEX(Responses!$J$2:$J$1001,$S452))</f>
        <v/>
      </c>
      <c r="F452" s="24" t="str">
        <f aca="false">IF($S452="","",MID(IF(AND(INDEX(Responses!$M$2:$M$1001,$S452)&lt;&gt;"",INDEX(Responses!$M$2:$M$1001,$S452)&lt;=2),", Booking/Admission","")&amp;IF(AND(INDEX(Responses!$N$2:$N$1001,$S452)&lt;&gt;"",INDEX(Responses!$N$2:$N$1001,$S452)&lt;=2),", Waiting time","")&amp;IF(AND(INDEX(Responses!$O$2:$O$1001,$S452)&lt;&gt;"",INDEX(Responses!$O$2:$O$1001,$S452)&lt;=2),", Doctor communication","")&amp;IF(AND(INDEX(Responses!$P$2:$P$1001,$S452)&lt;&gt;"",INDEX(Responses!$P$2:$P$1001,$S452)&lt;=2),", Time to ask questions","")&amp;IF(AND(INDEX(Responses!$Q$2:$Q$1001,$S452)&lt;&gt;"",INDEX(Responses!$Q$2:$Q$1001,$S452)&lt;=2),", Front desk and billing staff","")&amp;IF(AND(INDEX(Responses!$R$2:$R$1001,$S452)&lt;&gt;"",INDEX(Responses!$R$2:$R$1001,$S452)&lt;=2),", Billing clarity","")&amp;IF(AND(INDEX(Responses!$S$2:$S$1001,$S452)&lt;&gt;"",INDEX(Responses!$S$2:$S$1001,$S452)&lt;=2),", Cleanliness","")&amp;IF(AND(INDEX(Responses!$T$2:$T$1001,$S452)&lt;&gt;"",INDEX(Responses!$T$2:$T$1001,$S452)&lt;=2),", Nursing responsiveness","")&amp;IF(AND(INDEX(Responses!$U$2:$U$1001,$S452)&lt;&gt;"",INDEX(Responses!$U$2:$U$1001,$S452)&lt;=2),", Nursing courtesy","")&amp;IF(AND(INDEX(Responses!$V$2:$V$1001,$S452)&lt;&gt;"",INDEX(Responses!$V$2:$V$1001,$S452)&lt;=2),", Food","")&amp;IF(AND(INDEX(Responses!$W$2:$W$1001,$S452)&lt;&gt;"",INDEX(Responses!$W$2:$W$1001,$S452)&lt;=2),", Insurance/TPA","")&amp;IF(AND(INDEX(Responses!$X$2:$X$1001,$S452)&lt;&gt;"",INDEX(Responses!$X$2:$X$1001,$S452)&lt;=2),", Discharge process","")&amp;IF(AND(INDEX(Responses!$Y$2:$Y$1001,$S452)&lt;&gt;"",INDEX(Responses!$Y$2:$Y$1001,$S452)&lt;=2),", Discharge instructions",""),3,500))</f>
        <v/>
      </c>
      <c r="G452" s="24" t="str">
        <f aca="false">IF($S452="","",INDEX(Responses!$L$2:$L$1001,$S452)&amp;"")</f>
        <v/>
      </c>
      <c r="H452" s="27"/>
      <c r="I452" s="33"/>
      <c r="J452" s="34" t="str">
        <f aca="false">IF(OR(I452="",B452=""),"",ROUND((I452-B452)*24,1))</f>
        <v/>
      </c>
      <c r="K452" s="27"/>
      <c r="L452" s="27"/>
      <c r="M452" s="27"/>
      <c r="N452" s="35"/>
      <c r="O452" s="36" t="str">
        <f aca="false">IF(OR(N452="",B452=""),"",N452-B452)</f>
        <v/>
      </c>
      <c r="P452" s="24" t="str">
        <f aca="false">IF(J452="","",IF(AND(C452="IPD",J452&lt;=24),"Yes",IF(AND(C452&lt;&gt;"IPD",J452&lt;=48),"Yes","No")))</f>
        <v/>
      </c>
      <c r="Q452" s="24" t="str">
        <f aca="false">IF(B452="","",TEXT(B452,"yyyy-mm"))</f>
        <v/>
      </c>
      <c r="R452" s="34" t="str">
        <f aca="false">IF(AND(Q452='Monthly Summary'!$C$4,J452&lt;&gt;""),J452,"")</f>
        <v/>
      </c>
      <c r="S452" s="24" t="str">
        <f aca="false">IF(A452="","",IFERROR(MATCH(A452,Responses!$A$2:$A$1001,0),""))</f>
        <v/>
      </c>
    </row>
    <row r="453" customFormat="false" ht="15" hidden="false" customHeight="false" outlineLevel="0" collapsed="false">
      <c r="A453" s="27"/>
      <c r="B453" s="32" t="str">
        <f aca="false">IF($S453="","",INDEX(Responses!$B$2:$B$1001,$S453))</f>
        <v/>
      </c>
      <c r="C453" s="24" t="str">
        <f aca="false">IF($S453="","",INDEX(Responses!$E$2:$E$1001,$S453)&amp;"")</f>
        <v/>
      </c>
      <c r="D453" s="24" t="str">
        <f aca="false">IF($S453="","",INDEX(Responses!$G$2:$G$1001,$S453)&amp;"")</f>
        <v/>
      </c>
      <c r="E453" s="24" t="str">
        <f aca="false">IF($S453="","",INDEX(Responses!$J$2:$J$1001,$S453))</f>
        <v/>
      </c>
      <c r="F453" s="24" t="str">
        <f aca="false">IF($S453="","",MID(IF(AND(INDEX(Responses!$M$2:$M$1001,$S453)&lt;&gt;"",INDEX(Responses!$M$2:$M$1001,$S453)&lt;=2),", Booking/Admission","")&amp;IF(AND(INDEX(Responses!$N$2:$N$1001,$S453)&lt;&gt;"",INDEX(Responses!$N$2:$N$1001,$S453)&lt;=2),", Waiting time","")&amp;IF(AND(INDEX(Responses!$O$2:$O$1001,$S453)&lt;&gt;"",INDEX(Responses!$O$2:$O$1001,$S453)&lt;=2),", Doctor communication","")&amp;IF(AND(INDEX(Responses!$P$2:$P$1001,$S453)&lt;&gt;"",INDEX(Responses!$P$2:$P$1001,$S453)&lt;=2),", Time to ask questions","")&amp;IF(AND(INDEX(Responses!$Q$2:$Q$1001,$S453)&lt;&gt;"",INDEX(Responses!$Q$2:$Q$1001,$S453)&lt;=2),", Front desk and billing staff","")&amp;IF(AND(INDEX(Responses!$R$2:$R$1001,$S453)&lt;&gt;"",INDEX(Responses!$R$2:$R$1001,$S453)&lt;=2),", Billing clarity","")&amp;IF(AND(INDEX(Responses!$S$2:$S$1001,$S453)&lt;&gt;"",INDEX(Responses!$S$2:$S$1001,$S453)&lt;=2),", Cleanliness","")&amp;IF(AND(INDEX(Responses!$T$2:$T$1001,$S453)&lt;&gt;"",INDEX(Responses!$T$2:$T$1001,$S453)&lt;=2),", Nursing responsiveness","")&amp;IF(AND(INDEX(Responses!$U$2:$U$1001,$S453)&lt;&gt;"",INDEX(Responses!$U$2:$U$1001,$S453)&lt;=2),", Nursing courtesy","")&amp;IF(AND(INDEX(Responses!$V$2:$V$1001,$S453)&lt;&gt;"",INDEX(Responses!$V$2:$V$1001,$S453)&lt;=2),", Food","")&amp;IF(AND(INDEX(Responses!$W$2:$W$1001,$S453)&lt;&gt;"",INDEX(Responses!$W$2:$W$1001,$S453)&lt;=2),", Insurance/TPA","")&amp;IF(AND(INDEX(Responses!$X$2:$X$1001,$S453)&lt;&gt;"",INDEX(Responses!$X$2:$X$1001,$S453)&lt;=2),", Discharge process","")&amp;IF(AND(INDEX(Responses!$Y$2:$Y$1001,$S453)&lt;&gt;"",INDEX(Responses!$Y$2:$Y$1001,$S453)&lt;=2),", Discharge instructions",""),3,500))</f>
        <v/>
      </c>
      <c r="G453" s="24" t="str">
        <f aca="false">IF($S453="","",INDEX(Responses!$L$2:$L$1001,$S453)&amp;"")</f>
        <v/>
      </c>
      <c r="H453" s="27"/>
      <c r="I453" s="33"/>
      <c r="J453" s="34" t="str">
        <f aca="false">IF(OR(I453="",B453=""),"",ROUND((I453-B453)*24,1))</f>
        <v/>
      </c>
      <c r="K453" s="27"/>
      <c r="L453" s="27"/>
      <c r="M453" s="27"/>
      <c r="N453" s="35"/>
      <c r="O453" s="36" t="str">
        <f aca="false">IF(OR(N453="",B453=""),"",N453-B453)</f>
        <v/>
      </c>
      <c r="P453" s="24" t="str">
        <f aca="false">IF(J453="","",IF(AND(C453="IPD",J453&lt;=24),"Yes",IF(AND(C453&lt;&gt;"IPD",J453&lt;=48),"Yes","No")))</f>
        <v/>
      </c>
      <c r="Q453" s="24" t="str">
        <f aca="false">IF(B453="","",TEXT(B453,"yyyy-mm"))</f>
        <v/>
      </c>
      <c r="R453" s="34" t="str">
        <f aca="false">IF(AND(Q453='Monthly Summary'!$C$4,J453&lt;&gt;""),J453,"")</f>
        <v/>
      </c>
      <c r="S453" s="24" t="str">
        <f aca="false">IF(A453="","",IFERROR(MATCH(A453,Responses!$A$2:$A$1001,0),""))</f>
        <v/>
      </c>
    </row>
    <row r="454" customFormat="false" ht="15" hidden="false" customHeight="false" outlineLevel="0" collapsed="false">
      <c r="A454" s="27"/>
      <c r="B454" s="32" t="str">
        <f aca="false">IF($S454="","",INDEX(Responses!$B$2:$B$1001,$S454))</f>
        <v/>
      </c>
      <c r="C454" s="24" t="str">
        <f aca="false">IF($S454="","",INDEX(Responses!$E$2:$E$1001,$S454)&amp;"")</f>
        <v/>
      </c>
      <c r="D454" s="24" t="str">
        <f aca="false">IF($S454="","",INDEX(Responses!$G$2:$G$1001,$S454)&amp;"")</f>
        <v/>
      </c>
      <c r="E454" s="24" t="str">
        <f aca="false">IF($S454="","",INDEX(Responses!$J$2:$J$1001,$S454))</f>
        <v/>
      </c>
      <c r="F454" s="24" t="str">
        <f aca="false">IF($S454="","",MID(IF(AND(INDEX(Responses!$M$2:$M$1001,$S454)&lt;&gt;"",INDEX(Responses!$M$2:$M$1001,$S454)&lt;=2),", Booking/Admission","")&amp;IF(AND(INDEX(Responses!$N$2:$N$1001,$S454)&lt;&gt;"",INDEX(Responses!$N$2:$N$1001,$S454)&lt;=2),", Waiting time","")&amp;IF(AND(INDEX(Responses!$O$2:$O$1001,$S454)&lt;&gt;"",INDEX(Responses!$O$2:$O$1001,$S454)&lt;=2),", Doctor communication","")&amp;IF(AND(INDEX(Responses!$P$2:$P$1001,$S454)&lt;&gt;"",INDEX(Responses!$P$2:$P$1001,$S454)&lt;=2),", Time to ask questions","")&amp;IF(AND(INDEX(Responses!$Q$2:$Q$1001,$S454)&lt;&gt;"",INDEX(Responses!$Q$2:$Q$1001,$S454)&lt;=2),", Front desk and billing staff","")&amp;IF(AND(INDEX(Responses!$R$2:$R$1001,$S454)&lt;&gt;"",INDEX(Responses!$R$2:$R$1001,$S454)&lt;=2),", Billing clarity","")&amp;IF(AND(INDEX(Responses!$S$2:$S$1001,$S454)&lt;&gt;"",INDEX(Responses!$S$2:$S$1001,$S454)&lt;=2),", Cleanliness","")&amp;IF(AND(INDEX(Responses!$T$2:$T$1001,$S454)&lt;&gt;"",INDEX(Responses!$T$2:$T$1001,$S454)&lt;=2),", Nursing responsiveness","")&amp;IF(AND(INDEX(Responses!$U$2:$U$1001,$S454)&lt;&gt;"",INDEX(Responses!$U$2:$U$1001,$S454)&lt;=2),", Nursing courtesy","")&amp;IF(AND(INDEX(Responses!$V$2:$V$1001,$S454)&lt;&gt;"",INDEX(Responses!$V$2:$V$1001,$S454)&lt;=2),", Food","")&amp;IF(AND(INDEX(Responses!$W$2:$W$1001,$S454)&lt;&gt;"",INDEX(Responses!$W$2:$W$1001,$S454)&lt;=2),", Insurance/TPA","")&amp;IF(AND(INDEX(Responses!$X$2:$X$1001,$S454)&lt;&gt;"",INDEX(Responses!$X$2:$X$1001,$S454)&lt;=2),", Discharge process","")&amp;IF(AND(INDEX(Responses!$Y$2:$Y$1001,$S454)&lt;&gt;"",INDEX(Responses!$Y$2:$Y$1001,$S454)&lt;=2),", Discharge instructions",""),3,500))</f>
        <v/>
      </c>
      <c r="G454" s="24" t="str">
        <f aca="false">IF($S454="","",INDEX(Responses!$L$2:$L$1001,$S454)&amp;"")</f>
        <v/>
      </c>
      <c r="H454" s="27"/>
      <c r="I454" s="33"/>
      <c r="J454" s="34" t="str">
        <f aca="false">IF(OR(I454="",B454=""),"",ROUND((I454-B454)*24,1))</f>
        <v/>
      </c>
      <c r="K454" s="27"/>
      <c r="L454" s="27"/>
      <c r="M454" s="27"/>
      <c r="N454" s="35"/>
      <c r="O454" s="36" t="str">
        <f aca="false">IF(OR(N454="",B454=""),"",N454-B454)</f>
        <v/>
      </c>
      <c r="P454" s="24" t="str">
        <f aca="false">IF(J454="","",IF(AND(C454="IPD",J454&lt;=24),"Yes",IF(AND(C454&lt;&gt;"IPD",J454&lt;=48),"Yes","No")))</f>
        <v/>
      </c>
      <c r="Q454" s="24" t="str">
        <f aca="false">IF(B454="","",TEXT(B454,"yyyy-mm"))</f>
        <v/>
      </c>
      <c r="R454" s="34" t="str">
        <f aca="false">IF(AND(Q454='Monthly Summary'!$C$4,J454&lt;&gt;""),J454,"")</f>
        <v/>
      </c>
      <c r="S454" s="24" t="str">
        <f aca="false">IF(A454="","",IFERROR(MATCH(A454,Responses!$A$2:$A$1001,0),""))</f>
        <v/>
      </c>
    </row>
    <row r="455" customFormat="false" ht="15" hidden="false" customHeight="false" outlineLevel="0" collapsed="false">
      <c r="A455" s="27"/>
      <c r="B455" s="32" t="str">
        <f aca="false">IF($S455="","",INDEX(Responses!$B$2:$B$1001,$S455))</f>
        <v/>
      </c>
      <c r="C455" s="24" t="str">
        <f aca="false">IF($S455="","",INDEX(Responses!$E$2:$E$1001,$S455)&amp;"")</f>
        <v/>
      </c>
      <c r="D455" s="24" t="str">
        <f aca="false">IF($S455="","",INDEX(Responses!$G$2:$G$1001,$S455)&amp;"")</f>
        <v/>
      </c>
      <c r="E455" s="24" t="str">
        <f aca="false">IF($S455="","",INDEX(Responses!$J$2:$J$1001,$S455))</f>
        <v/>
      </c>
      <c r="F455" s="24" t="str">
        <f aca="false">IF($S455="","",MID(IF(AND(INDEX(Responses!$M$2:$M$1001,$S455)&lt;&gt;"",INDEX(Responses!$M$2:$M$1001,$S455)&lt;=2),", Booking/Admission","")&amp;IF(AND(INDEX(Responses!$N$2:$N$1001,$S455)&lt;&gt;"",INDEX(Responses!$N$2:$N$1001,$S455)&lt;=2),", Waiting time","")&amp;IF(AND(INDEX(Responses!$O$2:$O$1001,$S455)&lt;&gt;"",INDEX(Responses!$O$2:$O$1001,$S455)&lt;=2),", Doctor communication","")&amp;IF(AND(INDEX(Responses!$P$2:$P$1001,$S455)&lt;&gt;"",INDEX(Responses!$P$2:$P$1001,$S455)&lt;=2),", Time to ask questions","")&amp;IF(AND(INDEX(Responses!$Q$2:$Q$1001,$S455)&lt;&gt;"",INDEX(Responses!$Q$2:$Q$1001,$S455)&lt;=2),", Front desk and billing staff","")&amp;IF(AND(INDEX(Responses!$R$2:$R$1001,$S455)&lt;&gt;"",INDEX(Responses!$R$2:$R$1001,$S455)&lt;=2),", Billing clarity","")&amp;IF(AND(INDEX(Responses!$S$2:$S$1001,$S455)&lt;&gt;"",INDEX(Responses!$S$2:$S$1001,$S455)&lt;=2),", Cleanliness","")&amp;IF(AND(INDEX(Responses!$T$2:$T$1001,$S455)&lt;&gt;"",INDEX(Responses!$T$2:$T$1001,$S455)&lt;=2),", Nursing responsiveness","")&amp;IF(AND(INDEX(Responses!$U$2:$U$1001,$S455)&lt;&gt;"",INDEX(Responses!$U$2:$U$1001,$S455)&lt;=2),", Nursing courtesy","")&amp;IF(AND(INDEX(Responses!$V$2:$V$1001,$S455)&lt;&gt;"",INDEX(Responses!$V$2:$V$1001,$S455)&lt;=2),", Food","")&amp;IF(AND(INDEX(Responses!$W$2:$W$1001,$S455)&lt;&gt;"",INDEX(Responses!$W$2:$W$1001,$S455)&lt;=2),", Insurance/TPA","")&amp;IF(AND(INDEX(Responses!$X$2:$X$1001,$S455)&lt;&gt;"",INDEX(Responses!$X$2:$X$1001,$S455)&lt;=2),", Discharge process","")&amp;IF(AND(INDEX(Responses!$Y$2:$Y$1001,$S455)&lt;&gt;"",INDEX(Responses!$Y$2:$Y$1001,$S455)&lt;=2),", Discharge instructions",""),3,500))</f>
        <v/>
      </c>
      <c r="G455" s="24" t="str">
        <f aca="false">IF($S455="","",INDEX(Responses!$L$2:$L$1001,$S455)&amp;"")</f>
        <v/>
      </c>
      <c r="H455" s="27"/>
      <c r="I455" s="33"/>
      <c r="J455" s="34" t="str">
        <f aca="false">IF(OR(I455="",B455=""),"",ROUND((I455-B455)*24,1))</f>
        <v/>
      </c>
      <c r="K455" s="27"/>
      <c r="L455" s="27"/>
      <c r="M455" s="27"/>
      <c r="N455" s="35"/>
      <c r="O455" s="36" t="str">
        <f aca="false">IF(OR(N455="",B455=""),"",N455-B455)</f>
        <v/>
      </c>
      <c r="P455" s="24" t="str">
        <f aca="false">IF(J455="","",IF(AND(C455="IPD",J455&lt;=24),"Yes",IF(AND(C455&lt;&gt;"IPD",J455&lt;=48),"Yes","No")))</f>
        <v/>
      </c>
      <c r="Q455" s="24" t="str">
        <f aca="false">IF(B455="","",TEXT(B455,"yyyy-mm"))</f>
        <v/>
      </c>
      <c r="R455" s="34" t="str">
        <f aca="false">IF(AND(Q455='Monthly Summary'!$C$4,J455&lt;&gt;""),J455,"")</f>
        <v/>
      </c>
      <c r="S455" s="24" t="str">
        <f aca="false">IF(A455="","",IFERROR(MATCH(A455,Responses!$A$2:$A$1001,0),""))</f>
        <v/>
      </c>
    </row>
    <row r="456" customFormat="false" ht="15" hidden="false" customHeight="false" outlineLevel="0" collapsed="false">
      <c r="A456" s="27"/>
      <c r="B456" s="32" t="str">
        <f aca="false">IF($S456="","",INDEX(Responses!$B$2:$B$1001,$S456))</f>
        <v/>
      </c>
      <c r="C456" s="24" t="str">
        <f aca="false">IF($S456="","",INDEX(Responses!$E$2:$E$1001,$S456)&amp;"")</f>
        <v/>
      </c>
      <c r="D456" s="24" t="str">
        <f aca="false">IF($S456="","",INDEX(Responses!$G$2:$G$1001,$S456)&amp;"")</f>
        <v/>
      </c>
      <c r="E456" s="24" t="str">
        <f aca="false">IF($S456="","",INDEX(Responses!$J$2:$J$1001,$S456))</f>
        <v/>
      </c>
      <c r="F456" s="24" t="str">
        <f aca="false">IF($S456="","",MID(IF(AND(INDEX(Responses!$M$2:$M$1001,$S456)&lt;&gt;"",INDEX(Responses!$M$2:$M$1001,$S456)&lt;=2),", Booking/Admission","")&amp;IF(AND(INDEX(Responses!$N$2:$N$1001,$S456)&lt;&gt;"",INDEX(Responses!$N$2:$N$1001,$S456)&lt;=2),", Waiting time","")&amp;IF(AND(INDEX(Responses!$O$2:$O$1001,$S456)&lt;&gt;"",INDEX(Responses!$O$2:$O$1001,$S456)&lt;=2),", Doctor communication","")&amp;IF(AND(INDEX(Responses!$P$2:$P$1001,$S456)&lt;&gt;"",INDEX(Responses!$P$2:$P$1001,$S456)&lt;=2),", Time to ask questions","")&amp;IF(AND(INDEX(Responses!$Q$2:$Q$1001,$S456)&lt;&gt;"",INDEX(Responses!$Q$2:$Q$1001,$S456)&lt;=2),", Front desk and billing staff","")&amp;IF(AND(INDEX(Responses!$R$2:$R$1001,$S456)&lt;&gt;"",INDEX(Responses!$R$2:$R$1001,$S456)&lt;=2),", Billing clarity","")&amp;IF(AND(INDEX(Responses!$S$2:$S$1001,$S456)&lt;&gt;"",INDEX(Responses!$S$2:$S$1001,$S456)&lt;=2),", Cleanliness","")&amp;IF(AND(INDEX(Responses!$T$2:$T$1001,$S456)&lt;&gt;"",INDEX(Responses!$T$2:$T$1001,$S456)&lt;=2),", Nursing responsiveness","")&amp;IF(AND(INDEX(Responses!$U$2:$U$1001,$S456)&lt;&gt;"",INDEX(Responses!$U$2:$U$1001,$S456)&lt;=2),", Nursing courtesy","")&amp;IF(AND(INDEX(Responses!$V$2:$V$1001,$S456)&lt;&gt;"",INDEX(Responses!$V$2:$V$1001,$S456)&lt;=2),", Food","")&amp;IF(AND(INDEX(Responses!$W$2:$W$1001,$S456)&lt;&gt;"",INDEX(Responses!$W$2:$W$1001,$S456)&lt;=2),", Insurance/TPA","")&amp;IF(AND(INDEX(Responses!$X$2:$X$1001,$S456)&lt;&gt;"",INDEX(Responses!$X$2:$X$1001,$S456)&lt;=2),", Discharge process","")&amp;IF(AND(INDEX(Responses!$Y$2:$Y$1001,$S456)&lt;&gt;"",INDEX(Responses!$Y$2:$Y$1001,$S456)&lt;=2),", Discharge instructions",""),3,500))</f>
        <v/>
      </c>
      <c r="G456" s="24" t="str">
        <f aca="false">IF($S456="","",INDEX(Responses!$L$2:$L$1001,$S456)&amp;"")</f>
        <v/>
      </c>
      <c r="H456" s="27"/>
      <c r="I456" s="33"/>
      <c r="J456" s="34" t="str">
        <f aca="false">IF(OR(I456="",B456=""),"",ROUND((I456-B456)*24,1))</f>
        <v/>
      </c>
      <c r="K456" s="27"/>
      <c r="L456" s="27"/>
      <c r="M456" s="27"/>
      <c r="N456" s="35"/>
      <c r="O456" s="36" t="str">
        <f aca="false">IF(OR(N456="",B456=""),"",N456-B456)</f>
        <v/>
      </c>
      <c r="P456" s="24" t="str">
        <f aca="false">IF(J456="","",IF(AND(C456="IPD",J456&lt;=24),"Yes",IF(AND(C456&lt;&gt;"IPD",J456&lt;=48),"Yes","No")))</f>
        <v/>
      </c>
      <c r="Q456" s="24" t="str">
        <f aca="false">IF(B456="","",TEXT(B456,"yyyy-mm"))</f>
        <v/>
      </c>
      <c r="R456" s="34" t="str">
        <f aca="false">IF(AND(Q456='Monthly Summary'!$C$4,J456&lt;&gt;""),J456,"")</f>
        <v/>
      </c>
      <c r="S456" s="24" t="str">
        <f aca="false">IF(A456="","",IFERROR(MATCH(A456,Responses!$A$2:$A$1001,0),""))</f>
        <v/>
      </c>
    </row>
    <row r="457" customFormat="false" ht="15" hidden="false" customHeight="false" outlineLevel="0" collapsed="false">
      <c r="A457" s="27"/>
      <c r="B457" s="32" t="str">
        <f aca="false">IF($S457="","",INDEX(Responses!$B$2:$B$1001,$S457))</f>
        <v/>
      </c>
      <c r="C457" s="24" t="str">
        <f aca="false">IF($S457="","",INDEX(Responses!$E$2:$E$1001,$S457)&amp;"")</f>
        <v/>
      </c>
      <c r="D457" s="24" t="str">
        <f aca="false">IF($S457="","",INDEX(Responses!$G$2:$G$1001,$S457)&amp;"")</f>
        <v/>
      </c>
      <c r="E457" s="24" t="str">
        <f aca="false">IF($S457="","",INDEX(Responses!$J$2:$J$1001,$S457))</f>
        <v/>
      </c>
      <c r="F457" s="24" t="str">
        <f aca="false">IF($S457="","",MID(IF(AND(INDEX(Responses!$M$2:$M$1001,$S457)&lt;&gt;"",INDEX(Responses!$M$2:$M$1001,$S457)&lt;=2),", Booking/Admission","")&amp;IF(AND(INDEX(Responses!$N$2:$N$1001,$S457)&lt;&gt;"",INDEX(Responses!$N$2:$N$1001,$S457)&lt;=2),", Waiting time","")&amp;IF(AND(INDEX(Responses!$O$2:$O$1001,$S457)&lt;&gt;"",INDEX(Responses!$O$2:$O$1001,$S457)&lt;=2),", Doctor communication","")&amp;IF(AND(INDEX(Responses!$P$2:$P$1001,$S457)&lt;&gt;"",INDEX(Responses!$P$2:$P$1001,$S457)&lt;=2),", Time to ask questions","")&amp;IF(AND(INDEX(Responses!$Q$2:$Q$1001,$S457)&lt;&gt;"",INDEX(Responses!$Q$2:$Q$1001,$S457)&lt;=2),", Front desk and billing staff","")&amp;IF(AND(INDEX(Responses!$R$2:$R$1001,$S457)&lt;&gt;"",INDEX(Responses!$R$2:$R$1001,$S457)&lt;=2),", Billing clarity","")&amp;IF(AND(INDEX(Responses!$S$2:$S$1001,$S457)&lt;&gt;"",INDEX(Responses!$S$2:$S$1001,$S457)&lt;=2),", Cleanliness","")&amp;IF(AND(INDEX(Responses!$T$2:$T$1001,$S457)&lt;&gt;"",INDEX(Responses!$T$2:$T$1001,$S457)&lt;=2),", Nursing responsiveness","")&amp;IF(AND(INDEX(Responses!$U$2:$U$1001,$S457)&lt;&gt;"",INDEX(Responses!$U$2:$U$1001,$S457)&lt;=2),", Nursing courtesy","")&amp;IF(AND(INDEX(Responses!$V$2:$V$1001,$S457)&lt;&gt;"",INDEX(Responses!$V$2:$V$1001,$S457)&lt;=2),", Food","")&amp;IF(AND(INDEX(Responses!$W$2:$W$1001,$S457)&lt;&gt;"",INDEX(Responses!$W$2:$W$1001,$S457)&lt;=2),", Insurance/TPA","")&amp;IF(AND(INDEX(Responses!$X$2:$X$1001,$S457)&lt;&gt;"",INDEX(Responses!$X$2:$X$1001,$S457)&lt;=2),", Discharge process","")&amp;IF(AND(INDEX(Responses!$Y$2:$Y$1001,$S457)&lt;&gt;"",INDEX(Responses!$Y$2:$Y$1001,$S457)&lt;=2),", Discharge instructions",""),3,500))</f>
        <v/>
      </c>
      <c r="G457" s="24" t="str">
        <f aca="false">IF($S457="","",INDEX(Responses!$L$2:$L$1001,$S457)&amp;"")</f>
        <v/>
      </c>
      <c r="H457" s="27"/>
      <c r="I457" s="33"/>
      <c r="J457" s="34" t="str">
        <f aca="false">IF(OR(I457="",B457=""),"",ROUND((I457-B457)*24,1))</f>
        <v/>
      </c>
      <c r="K457" s="27"/>
      <c r="L457" s="27"/>
      <c r="M457" s="27"/>
      <c r="N457" s="35"/>
      <c r="O457" s="36" t="str">
        <f aca="false">IF(OR(N457="",B457=""),"",N457-B457)</f>
        <v/>
      </c>
      <c r="P457" s="24" t="str">
        <f aca="false">IF(J457="","",IF(AND(C457="IPD",J457&lt;=24),"Yes",IF(AND(C457&lt;&gt;"IPD",J457&lt;=48),"Yes","No")))</f>
        <v/>
      </c>
      <c r="Q457" s="24" t="str">
        <f aca="false">IF(B457="","",TEXT(B457,"yyyy-mm"))</f>
        <v/>
      </c>
      <c r="R457" s="34" t="str">
        <f aca="false">IF(AND(Q457='Monthly Summary'!$C$4,J457&lt;&gt;""),J457,"")</f>
        <v/>
      </c>
      <c r="S457" s="24" t="str">
        <f aca="false">IF(A457="","",IFERROR(MATCH(A457,Responses!$A$2:$A$1001,0),""))</f>
        <v/>
      </c>
    </row>
    <row r="458" customFormat="false" ht="15" hidden="false" customHeight="false" outlineLevel="0" collapsed="false">
      <c r="A458" s="27"/>
      <c r="B458" s="32" t="str">
        <f aca="false">IF($S458="","",INDEX(Responses!$B$2:$B$1001,$S458))</f>
        <v/>
      </c>
      <c r="C458" s="24" t="str">
        <f aca="false">IF($S458="","",INDEX(Responses!$E$2:$E$1001,$S458)&amp;"")</f>
        <v/>
      </c>
      <c r="D458" s="24" t="str">
        <f aca="false">IF($S458="","",INDEX(Responses!$G$2:$G$1001,$S458)&amp;"")</f>
        <v/>
      </c>
      <c r="E458" s="24" t="str">
        <f aca="false">IF($S458="","",INDEX(Responses!$J$2:$J$1001,$S458))</f>
        <v/>
      </c>
      <c r="F458" s="24" t="str">
        <f aca="false">IF($S458="","",MID(IF(AND(INDEX(Responses!$M$2:$M$1001,$S458)&lt;&gt;"",INDEX(Responses!$M$2:$M$1001,$S458)&lt;=2),", Booking/Admission","")&amp;IF(AND(INDEX(Responses!$N$2:$N$1001,$S458)&lt;&gt;"",INDEX(Responses!$N$2:$N$1001,$S458)&lt;=2),", Waiting time","")&amp;IF(AND(INDEX(Responses!$O$2:$O$1001,$S458)&lt;&gt;"",INDEX(Responses!$O$2:$O$1001,$S458)&lt;=2),", Doctor communication","")&amp;IF(AND(INDEX(Responses!$P$2:$P$1001,$S458)&lt;&gt;"",INDEX(Responses!$P$2:$P$1001,$S458)&lt;=2),", Time to ask questions","")&amp;IF(AND(INDEX(Responses!$Q$2:$Q$1001,$S458)&lt;&gt;"",INDEX(Responses!$Q$2:$Q$1001,$S458)&lt;=2),", Front desk and billing staff","")&amp;IF(AND(INDEX(Responses!$R$2:$R$1001,$S458)&lt;&gt;"",INDEX(Responses!$R$2:$R$1001,$S458)&lt;=2),", Billing clarity","")&amp;IF(AND(INDEX(Responses!$S$2:$S$1001,$S458)&lt;&gt;"",INDEX(Responses!$S$2:$S$1001,$S458)&lt;=2),", Cleanliness","")&amp;IF(AND(INDEX(Responses!$T$2:$T$1001,$S458)&lt;&gt;"",INDEX(Responses!$T$2:$T$1001,$S458)&lt;=2),", Nursing responsiveness","")&amp;IF(AND(INDEX(Responses!$U$2:$U$1001,$S458)&lt;&gt;"",INDEX(Responses!$U$2:$U$1001,$S458)&lt;=2),", Nursing courtesy","")&amp;IF(AND(INDEX(Responses!$V$2:$V$1001,$S458)&lt;&gt;"",INDEX(Responses!$V$2:$V$1001,$S458)&lt;=2),", Food","")&amp;IF(AND(INDEX(Responses!$W$2:$W$1001,$S458)&lt;&gt;"",INDEX(Responses!$W$2:$W$1001,$S458)&lt;=2),", Insurance/TPA","")&amp;IF(AND(INDEX(Responses!$X$2:$X$1001,$S458)&lt;&gt;"",INDEX(Responses!$X$2:$X$1001,$S458)&lt;=2),", Discharge process","")&amp;IF(AND(INDEX(Responses!$Y$2:$Y$1001,$S458)&lt;&gt;"",INDEX(Responses!$Y$2:$Y$1001,$S458)&lt;=2),", Discharge instructions",""),3,500))</f>
        <v/>
      </c>
      <c r="G458" s="24" t="str">
        <f aca="false">IF($S458="","",INDEX(Responses!$L$2:$L$1001,$S458)&amp;"")</f>
        <v/>
      </c>
      <c r="H458" s="27"/>
      <c r="I458" s="33"/>
      <c r="J458" s="34" t="str">
        <f aca="false">IF(OR(I458="",B458=""),"",ROUND((I458-B458)*24,1))</f>
        <v/>
      </c>
      <c r="K458" s="27"/>
      <c r="L458" s="27"/>
      <c r="M458" s="27"/>
      <c r="N458" s="35"/>
      <c r="O458" s="36" t="str">
        <f aca="false">IF(OR(N458="",B458=""),"",N458-B458)</f>
        <v/>
      </c>
      <c r="P458" s="24" t="str">
        <f aca="false">IF(J458="","",IF(AND(C458="IPD",J458&lt;=24),"Yes",IF(AND(C458&lt;&gt;"IPD",J458&lt;=48),"Yes","No")))</f>
        <v/>
      </c>
      <c r="Q458" s="24" t="str">
        <f aca="false">IF(B458="","",TEXT(B458,"yyyy-mm"))</f>
        <v/>
      </c>
      <c r="R458" s="34" t="str">
        <f aca="false">IF(AND(Q458='Monthly Summary'!$C$4,J458&lt;&gt;""),J458,"")</f>
        <v/>
      </c>
      <c r="S458" s="24" t="str">
        <f aca="false">IF(A458="","",IFERROR(MATCH(A458,Responses!$A$2:$A$1001,0),""))</f>
        <v/>
      </c>
    </row>
    <row r="459" customFormat="false" ht="15" hidden="false" customHeight="false" outlineLevel="0" collapsed="false">
      <c r="A459" s="27"/>
      <c r="B459" s="32" t="str">
        <f aca="false">IF($S459="","",INDEX(Responses!$B$2:$B$1001,$S459))</f>
        <v/>
      </c>
      <c r="C459" s="24" t="str">
        <f aca="false">IF($S459="","",INDEX(Responses!$E$2:$E$1001,$S459)&amp;"")</f>
        <v/>
      </c>
      <c r="D459" s="24" t="str">
        <f aca="false">IF($S459="","",INDEX(Responses!$G$2:$G$1001,$S459)&amp;"")</f>
        <v/>
      </c>
      <c r="E459" s="24" t="str">
        <f aca="false">IF($S459="","",INDEX(Responses!$J$2:$J$1001,$S459))</f>
        <v/>
      </c>
      <c r="F459" s="24" t="str">
        <f aca="false">IF($S459="","",MID(IF(AND(INDEX(Responses!$M$2:$M$1001,$S459)&lt;&gt;"",INDEX(Responses!$M$2:$M$1001,$S459)&lt;=2),", Booking/Admission","")&amp;IF(AND(INDEX(Responses!$N$2:$N$1001,$S459)&lt;&gt;"",INDEX(Responses!$N$2:$N$1001,$S459)&lt;=2),", Waiting time","")&amp;IF(AND(INDEX(Responses!$O$2:$O$1001,$S459)&lt;&gt;"",INDEX(Responses!$O$2:$O$1001,$S459)&lt;=2),", Doctor communication","")&amp;IF(AND(INDEX(Responses!$P$2:$P$1001,$S459)&lt;&gt;"",INDEX(Responses!$P$2:$P$1001,$S459)&lt;=2),", Time to ask questions","")&amp;IF(AND(INDEX(Responses!$Q$2:$Q$1001,$S459)&lt;&gt;"",INDEX(Responses!$Q$2:$Q$1001,$S459)&lt;=2),", Front desk and billing staff","")&amp;IF(AND(INDEX(Responses!$R$2:$R$1001,$S459)&lt;&gt;"",INDEX(Responses!$R$2:$R$1001,$S459)&lt;=2),", Billing clarity","")&amp;IF(AND(INDEX(Responses!$S$2:$S$1001,$S459)&lt;&gt;"",INDEX(Responses!$S$2:$S$1001,$S459)&lt;=2),", Cleanliness","")&amp;IF(AND(INDEX(Responses!$T$2:$T$1001,$S459)&lt;&gt;"",INDEX(Responses!$T$2:$T$1001,$S459)&lt;=2),", Nursing responsiveness","")&amp;IF(AND(INDEX(Responses!$U$2:$U$1001,$S459)&lt;&gt;"",INDEX(Responses!$U$2:$U$1001,$S459)&lt;=2),", Nursing courtesy","")&amp;IF(AND(INDEX(Responses!$V$2:$V$1001,$S459)&lt;&gt;"",INDEX(Responses!$V$2:$V$1001,$S459)&lt;=2),", Food","")&amp;IF(AND(INDEX(Responses!$W$2:$W$1001,$S459)&lt;&gt;"",INDEX(Responses!$W$2:$W$1001,$S459)&lt;=2),", Insurance/TPA","")&amp;IF(AND(INDEX(Responses!$X$2:$X$1001,$S459)&lt;&gt;"",INDEX(Responses!$X$2:$X$1001,$S459)&lt;=2),", Discharge process","")&amp;IF(AND(INDEX(Responses!$Y$2:$Y$1001,$S459)&lt;&gt;"",INDEX(Responses!$Y$2:$Y$1001,$S459)&lt;=2),", Discharge instructions",""),3,500))</f>
        <v/>
      </c>
      <c r="G459" s="24" t="str">
        <f aca="false">IF($S459="","",INDEX(Responses!$L$2:$L$1001,$S459)&amp;"")</f>
        <v/>
      </c>
      <c r="H459" s="27"/>
      <c r="I459" s="33"/>
      <c r="J459" s="34" t="str">
        <f aca="false">IF(OR(I459="",B459=""),"",ROUND((I459-B459)*24,1))</f>
        <v/>
      </c>
      <c r="K459" s="27"/>
      <c r="L459" s="27"/>
      <c r="M459" s="27"/>
      <c r="N459" s="35"/>
      <c r="O459" s="36" t="str">
        <f aca="false">IF(OR(N459="",B459=""),"",N459-B459)</f>
        <v/>
      </c>
      <c r="P459" s="24" t="str">
        <f aca="false">IF(J459="","",IF(AND(C459="IPD",J459&lt;=24),"Yes",IF(AND(C459&lt;&gt;"IPD",J459&lt;=48),"Yes","No")))</f>
        <v/>
      </c>
      <c r="Q459" s="24" t="str">
        <f aca="false">IF(B459="","",TEXT(B459,"yyyy-mm"))</f>
        <v/>
      </c>
      <c r="R459" s="34" t="str">
        <f aca="false">IF(AND(Q459='Monthly Summary'!$C$4,J459&lt;&gt;""),J459,"")</f>
        <v/>
      </c>
      <c r="S459" s="24" t="str">
        <f aca="false">IF(A459="","",IFERROR(MATCH(A459,Responses!$A$2:$A$1001,0),""))</f>
        <v/>
      </c>
    </row>
    <row r="460" customFormat="false" ht="15" hidden="false" customHeight="false" outlineLevel="0" collapsed="false">
      <c r="A460" s="27"/>
      <c r="B460" s="32" t="str">
        <f aca="false">IF($S460="","",INDEX(Responses!$B$2:$B$1001,$S460))</f>
        <v/>
      </c>
      <c r="C460" s="24" t="str">
        <f aca="false">IF($S460="","",INDEX(Responses!$E$2:$E$1001,$S460)&amp;"")</f>
        <v/>
      </c>
      <c r="D460" s="24" t="str">
        <f aca="false">IF($S460="","",INDEX(Responses!$G$2:$G$1001,$S460)&amp;"")</f>
        <v/>
      </c>
      <c r="E460" s="24" t="str">
        <f aca="false">IF($S460="","",INDEX(Responses!$J$2:$J$1001,$S460))</f>
        <v/>
      </c>
      <c r="F460" s="24" t="str">
        <f aca="false">IF($S460="","",MID(IF(AND(INDEX(Responses!$M$2:$M$1001,$S460)&lt;&gt;"",INDEX(Responses!$M$2:$M$1001,$S460)&lt;=2),", Booking/Admission","")&amp;IF(AND(INDEX(Responses!$N$2:$N$1001,$S460)&lt;&gt;"",INDEX(Responses!$N$2:$N$1001,$S460)&lt;=2),", Waiting time","")&amp;IF(AND(INDEX(Responses!$O$2:$O$1001,$S460)&lt;&gt;"",INDEX(Responses!$O$2:$O$1001,$S460)&lt;=2),", Doctor communication","")&amp;IF(AND(INDEX(Responses!$P$2:$P$1001,$S460)&lt;&gt;"",INDEX(Responses!$P$2:$P$1001,$S460)&lt;=2),", Time to ask questions","")&amp;IF(AND(INDEX(Responses!$Q$2:$Q$1001,$S460)&lt;&gt;"",INDEX(Responses!$Q$2:$Q$1001,$S460)&lt;=2),", Front desk and billing staff","")&amp;IF(AND(INDEX(Responses!$R$2:$R$1001,$S460)&lt;&gt;"",INDEX(Responses!$R$2:$R$1001,$S460)&lt;=2),", Billing clarity","")&amp;IF(AND(INDEX(Responses!$S$2:$S$1001,$S460)&lt;&gt;"",INDEX(Responses!$S$2:$S$1001,$S460)&lt;=2),", Cleanliness","")&amp;IF(AND(INDEX(Responses!$T$2:$T$1001,$S460)&lt;&gt;"",INDEX(Responses!$T$2:$T$1001,$S460)&lt;=2),", Nursing responsiveness","")&amp;IF(AND(INDEX(Responses!$U$2:$U$1001,$S460)&lt;&gt;"",INDEX(Responses!$U$2:$U$1001,$S460)&lt;=2),", Nursing courtesy","")&amp;IF(AND(INDEX(Responses!$V$2:$V$1001,$S460)&lt;&gt;"",INDEX(Responses!$V$2:$V$1001,$S460)&lt;=2),", Food","")&amp;IF(AND(INDEX(Responses!$W$2:$W$1001,$S460)&lt;&gt;"",INDEX(Responses!$W$2:$W$1001,$S460)&lt;=2),", Insurance/TPA","")&amp;IF(AND(INDEX(Responses!$X$2:$X$1001,$S460)&lt;&gt;"",INDEX(Responses!$X$2:$X$1001,$S460)&lt;=2),", Discharge process","")&amp;IF(AND(INDEX(Responses!$Y$2:$Y$1001,$S460)&lt;&gt;"",INDEX(Responses!$Y$2:$Y$1001,$S460)&lt;=2),", Discharge instructions",""),3,500))</f>
        <v/>
      </c>
      <c r="G460" s="24" t="str">
        <f aca="false">IF($S460="","",INDEX(Responses!$L$2:$L$1001,$S460)&amp;"")</f>
        <v/>
      </c>
      <c r="H460" s="27"/>
      <c r="I460" s="33"/>
      <c r="J460" s="34" t="str">
        <f aca="false">IF(OR(I460="",B460=""),"",ROUND((I460-B460)*24,1))</f>
        <v/>
      </c>
      <c r="K460" s="27"/>
      <c r="L460" s="27"/>
      <c r="M460" s="27"/>
      <c r="N460" s="35"/>
      <c r="O460" s="36" t="str">
        <f aca="false">IF(OR(N460="",B460=""),"",N460-B460)</f>
        <v/>
      </c>
      <c r="P460" s="24" t="str">
        <f aca="false">IF(J460="","",IF(AND(C460="IPD",J460&lt;=24),"Yes",IF(AND(C460&lt;&gt;"IPD",J460&lt;=48),"Yes","No")))</f>
        <v/>
      </c>
      <c r="Q460" s="24" t="str">
        <f aca="false">IF(B460="","",TEXT(B460,"yyyy-mm"))</f>
        <v/>
      </c>
      <c r="R460" s="34" t="str">
        <f aca="false">IF(AND(Q460='Monthly Summary'!$C$4,J460&lt;&gt;""),J460,"")</f>
        <v/>
      </c>
      <c r="S460" s="24" t="str">
        <f aca="false">IF(A460="","",IFERROR(MATCH(A460,Responses!$A$2:$A$1001,0),""))</f>
        <v/>
      </c>
    </row>
    <row r="461" customFormat="false" ht="15" hidden="false" customHeight="false" outlineLevel="0" collapsed="false">
      <c r="A461" s="27"/>
      <c r="B461" s="32" t="str">
        <f aca="false">IF($S461="","",INDEX(Responses!$B$2:$B$1001,$S461))</f>
        <v/>
      </c>
      <c r="C461" s="24" t="str">
        <f aca="false">IF($S461="","",INDEX(Responses!$E$2:$E$1001,$S461)&amp;"")</f>
        <v/>
      </c>
      <c r="D461" s="24" t="str">
        <f aca="false">IF($S461="","",INDEX(Responses!$G$2:$G$1001,$S461)&amp;"")</f>
        <v/>
      </c>
      <c r="E461" s="24" t="str">
        <f aca="false">IF($S461="","",INDEX(Responses!$J$2:$J$1001,$S461))</f>
        <v/>
      </c>
      <c r="F461" s="24" t="str">
        <f aca="false">IF($S461="","",MID(IF(AND(INDEX(Responses!$M$2:$M$1001,$S461)&lt;&gt;"",INDEX(Responses!$M$2:$M$1001,$S461)&lt;=2),", Booking/Admission","")&amp;IF(AND(INDEX(Responses!$N$2:$N$1001,$S461)&lt;&gt;"",INDEX(Responses!$N$2:$N$1001,$S461)&lt;=2),", Waiting time","")&amp;IF(AND(INDEX(Responses!$O$2:$O$1001,$S461)&lt;&gt;"",INDEX(Responses!$O$2:$O$1001,$S461)&lt;=2),", Doctor communication","")&amp;IF(AND(INDEX(Responses!$P$2:$P$1001,$S461)&lt;&gt;"",INDEX(Responses!$P$2:$P$1001,$S461)&lt;=2),", Time to ask questions","")&amp;IF(AND(INDEX(Responses!$Q$2:$Q$1001,$S461)&lt;&gt;"",INDEX(Responses!$Q$2:$Q$1001,$S461)&lt;=2),", Front desk and billing staff","")&amp;IF(AND(INDEX(Responses!$R$2:$R$1001,$S461)&lt;&gt;"",INDEX(Responses!$R$2:$R$1001,$S461)&lt;=2),", Billing clarity","")&amp;IF(AND(INDEX(Responses!$S$2:$S$1001,$S461)&lt;&gt;"",INDEX(Responses!$S$2:$S$1001,$S461)&lt;=2),", Cleanliness","")&amp;IF(AND(INDEX(Responses!$T$2:$T$1001,$S461)&lt;&gt;"",INDEX(Responses!$T$2:$T$1001,$S461)&lt;=2),", Nursing responsiveness","")&amp;IF(AND(INDEX(Responses!$U$2:$U$1001,$S461)&lt;&gt;"",INDEX(Responses!$U$2:$U$1001,$S461)&lt;=2),", Nursing courtesy","")&amp;IF(AND(INDEX(Responses!$V$2:$V$1001,$S461)&lt;&gt;"",INDEX(Responses!$V$2:$V$1001,$S461)&lt;=2),", Food","")&amp;IF(AND(INDEX(Responses!$W$2:$W$1001,$S461)&lt;&gt;"",INDEX(Responses!$W$2:$W$1001,$S461)&lt;=2),", Insurance/TPA","")&amp;IF(AND(INDEX(Responses!$X$2:$X$1001,$S461)&lt;&gt;"",INDEX(Responses!$X$2:$X$1001,$S461)&lt;=2),", Discharge process","")&amp;IF(AND(INDEX(Responses!$Y$2:$Y$1001,$S461)&lt;&gt;"",INDEX(Responses!$Y$2:$Y$1001,$S461)&lt;=2),", Discharge instructions",""),3,500))</f>
        <v/>
      </c>
      <c r="G461" s="24" t="str">
        <f aca="false">IF($S461="","",INDEX(Responses!$L$2:$L$1001,$S461)&amp;"")</f>
        <v/>
      </c>
      <c r="H461" s="27"/>
      <c r="I461" s="33"/>
      <c r="J461" s="34" t="str">
        <f aca="false">IF(OR(I461="",B461=""),"",ROUND((I461-B461)*24,1))</f>
        <v/>
      </c>
      <c r="K461" s="27"/>
      <c r="L461" s="27"/>
      <c r="M461" s="27"/>
      <c r="N461" s="35"/>
      <c r="O461" s="36" t="str">
        <f aca="false">IF(OR(N461="",B461=""),"",N461-B461)</f>
        <v/>
      </c>
      <c r="P461" s="24" t="str">
        <f aca="false">IF(J461="","",IF(AND(C461="IPD",J461&lt;=24),"Yes",IF(AND(C461&lt;&gt;"IPD",J461&lt;=48),"Yes","No")))</f>
        <v/>
      </c>
      <c r="Q461" s="24" t="str">
        <f aca="false">IF(B461="","",TEXT(B461,"yyyy-mm"))</f>
        <v/>
      </c>
      <c r="R461" s="34" t="str">
        <f aca="false">IF(AND(Q461='Monthly Summary'!$C$4,J461&lt;&gt;""),J461,"")</f>
        <v/>
      </c>
      <c r="S461" s="24" t="str">
        <f aca="false">IF(A461="","",IFERROR(MATCH(A461,Responses!$A$2:$A$1001,0),""))</f>
        <v/>
      </c>
    </row>
    <row r="462" customFormat="false" ht="15" hidden="false" customHeight="false" outlineLevel="0" collapsed="false">
      <c r="A462" s="27"/>
      <c r="B462" s="32" t="str">
        <f aca="false">IF($S462="","",INDEX(Responses!$B$2:$B$1001,$S462))</f>
        <v/>
      </c>
      <c r="C462" s="24" t="str">
        <f aca="false">IF($S462="","",INDEX(Responses!$E$2:$E$1001,$S462)&amp;"")</f>
        <v/>
      </c>
      <c r="D462" s="24" t="str">
        <f aca="false">IF($S462="","",INDEX(Responses!$G$2:$G$1001,$S462)&amp;"")</f>
        <v/>
      </c>
      <c r="E462" s="24" t="str">
        <f aca="false">IF($S462="","",INDEX(Responses!$J$2:$J$1001,$S462))</f>
        <v/>
      </c>
      <c r="F462" s="24" t="str">
        <f aca="false">IF($S462="","",MID(IF(AND(INDEX(Responses!$M$2:$M$1001,$S462)&lt;&gt;"",INDEX(Responses!$M$2:$M$1001,$S462)&lt;=2),", Booking/Admission","")&amp;IF(AND(INDEX(Responses!$N$2:$N$1001,$S462)&lt;&gt;"",INDEX(Responses!$N$2:$N$1001,$S462)&lt;=2),", Waiting time","")&amp;IF(AND(INDEX(Responses!$O$2:$O$1001,$S462)&lt;&gt;"",INDEX(Responses!$O$2:$O$1001,$S462)&lt;=2),", Doctor communication","")&amp;IF(AND(INDEX(Responses!$P$2:$P$1001,$S462)&lt;&gt;"",INDEX(Responses!$P$2:$P$1001,$S462)&lt;=2),", Time to ask questions","")&amp;IF(AND(INDEX(Responses!$Q$2:$Q$1001,$S462)&lt;&gt;"",INDEX(Responses!$Q$2:$Q$1001,$S462)&lt;=2),", Front desk and billing staff","")&amp;IF(AND(INDEX(Responses!$R$2:$R$1001,$S462)&lt;&gt;"",INDEX(Responses!$R$2:$R$1001,$S462)&lt;=2),", Billing clarity","")&amp;IF(AND(INDEX(Responses!$S$2:$S$1001,$S462)&lt;&gt;"",INDEX(Responses!$S$2:$S$1001,$S462)&lt;=2),", Cleanliness","")&amp;IF(AND(INDEX(Responses!$T$2:$T$1001,$S462)&lt;&gt;"",INDEX(Responses!$T$2:$T$1001,$S462)&lt;=2),", Nursing responsiveness","")&amp;IF(AND(INDEX(Responses!$U$2:$U$1001,$S462)&lt;&gt;"",INDEX(Responses!$U$2:$U$1001,$S462)&lt;=2),", Nursing courtesy","")&amp;IF(AND(INDEX(Responses!$V$2:$V$1001,$S462)&lt;&gt;"",INDEX(Responses!$V$2:$V$1001,$S462)&lt;=2),", Food","")&amp;IF(AND(INDEX(Responses!$W$2:$W$1001,$S462)&lt;&gt;"",INDEX(Responses!$W$2:$W$1001,$S462)&lt;=2),", Insurance/TPA","")&amp;IF(AND(INDEX(Responses!$X$2:$X$1001,$S462)&lt;&gt;"",INDEX(Responses!$X$2:$X$1001,$S462)&lt;=2),", Discharge process","")&amp;IF(AND(INDEX(Responses!$Y$2:$Y$1001,$S462)&lt;&gt;"",INDEX(Responses!$Y$2:$Y$1001,$S462)&lt;=2),", Discharge instructions",""),3,500))</f>
        <v/>
      </c>
      <c r="G462" s="24" t="str">
        <f aca="false">IF($S462="","",INDEX(Responses!$L$2:$L$1001,$S462)&amp;"")</f>
        <v/>
      </c>
      <c r="H462" s="27"/>
      <c r="I462" s="33"/>
      <c r="J462" s="34" t="str">
        <f aca="false">IF(OR(I462="",B462=""),"",ROUND((I462-B462)*24,1))</f>
        <v/>
      </c>
      <c r="K462" s="27"/>
      <c r="L462" s="27"/>
      <c r="M462" s="27"/>
      <c r="N462" s="35"/>
      <c r="O462" s="36" t="str">
        <f aca="false">IF(OR(N462="",B462=""),"",N462-B462)</f>
        <v/>
      </c>
      <c r="P462" s="24" t="str">
        <f aca="false">IF(J462="","",IF(AND(C462="IPD",J462&lt;=24),"Yes",IF(AND(C462&lt;&gt;"IPD",J462&lt;=48),"Yes","No")))</f>
        <v/>
      </c>
      <c r="Q462" s="24" t="str">
        <f aca="false">IF(B462="","",TEXT(B462,"yyyy-mm"))</f>
        <v/>
      </c>
      <c r="R462" s="34" t="str">
        <f aca="false">IF(AND(Q462='Monthly Summary'!$C$4,J462&lt;&gt;""),J462,"")</f>
        <v/>
      </c>
      <c r="S462" s="24" t="str">
        <f aca="false">IF(A462="","",IFERROR(MATCH(A462,Responses!$A$2:$A$1001,0),""))</f>
        <v/>
      </c>
    </row>
    <row r="463" customFormat="false" ht="15" hidden="false" customHeight="false" outlineLevel="0" collapsed="false">
      <c r="A463" s="27"/>
      <c r="B463" s="32" t="str">
        <f aca="false">IF($S463="","",INDEX(Responses!$B$2:$B$1001,$S463))</f>
        <v/>
      </c>
      <c r="C463" s="24" t="str">
        <f aca="false">IF($S463="","",INDEX(Responses!$E$2:$E$1001,$S463)&amp;"")</f>
        <v/>
      </c>
      <c r="D463" s="24" t="str">
        <f aca="false">IF($S463="","",INDEX(Responses!$G$2:$G$1001,$S463)&amp;"")</f>
        <v/>
      </c>
      <c r="E463" s="24" t="str">
        <f aca="false">IF($S463="","",INDEX(Responses!$J$2:$J$1001,$S463))</f>
        <v/>
      </c>
      <c r="F463" s="24" t="str">
        <f aca="false">IF($S463="","",MID(IF(AND(INDEX(Responses!$M$2:$M$1001,$S463)&lt;&gt;"",INDEX(Responses!$M$2:$M$1001,$S463)&lt;=2),", Booking/Admission","")&amp;IF(AND(INDEX(Responses!$N$2:$N$1001,$S463)&lt;&gt;"",INDEX(Responses!$N$2:$N$1001,$S463)&lt;=2),", Waiting time","")&amp;IF(AND(INDEX(Responses!$O$2:$O$1001,$S463)&lt;&gt;"",INDEX(Responses!$O$2:$O$1001,$S463)&lt;=2),", Doctor communication","")&amp;IF(AND(INDEX(Responses!$P$2:$P$1001,$S463)&lt;&gt;"",INDEX(Responses!$P$2:$P$1001,$S463)&lt;=2),", Time to ask questions","")&amp;IF(AND(INDEX(Responses!$Q$2:$Q$1001,$S463)&lt;&gt;"",INDEX(Responses!$Q$2:$Q$1001,$S463)&lt;=2),", Front desk and billing staff","")&amp;IF(AND(INDEX(Responses!$R$2:$R$1001,$S463)&lt;&gt;"",INDEX(Responses!$R$2:$R$1001,$S463)&lt;=2),", Billing clarity","")&amp;IF(AND(INDEX(Responses!$S$2:$S$1001,$S463)&lt;&gt;"",INDEX(Responses!$S$2:$S$1001,$S463)&lt;=2),", Cleanliness","")&amp;IF(AND(INDEX(Responses!$T$2:$T$1001,$S463)&lt;&gt;"",INDEX(Responses!$T$2:$T$1001,$S463)&lt;=2),", Nursing responsiveness","")&amp;IF(AND(INDEX(Responses!$U$2:$U$1001,$S463)&lt;&gt;"",INDEX(Responses!$U$2:$U$1001,$S463)&lt;=2),", Nursing courtesy","")&amp;IF(AND(INDEX(Responses!$V$2:$V$1001,$S463)&lt;&gt;"",INDEX(Responses!$V$2:$V$1001,$S463)&lt;=2),", Food","")&amp;IF(AND(INDEX(Responses!$W$2:$W$1001,$S463)&lt;&gt;"",INDEX(Responses!$W$2:$W$1001,$S463)&lt;=2),", Insurance/TPA","")&amp;IF(AND(INDEX(Responses!$X$2:$X$1001,$S463)&lt;&gt;"",INDEX(Responses!$X$2:$X$1001,$S463)&lt;=2),", Discharge process","")&amp;IF(AND(INDEX(Responses!$Y$2:$Y$1001,$S463)&lt;&gt;"",INDEX(Responses!$Y$2:$Y$1001,$S463)&lt;=2),", Discharge instructions",""),3,500))</f>
        <v/>
      </c>
      <c r="G463" s="24" t="str">
        <f aca="false">IF($S463="","",INDEX(Responses!$L$2:$L$1001,$S463)&amp;"")</f>
        <v/>
      </c>
      <c r="H463" s="27"/>
      <c r="I463" s="33"/>
      <c r="J463" s="34" t="str">
        <f aca="false">IF(OR(I463="",B463=""),"",ROUND((I463-B463)*24,1))</f>
        <v/>
      </c>
      <c r="K463" s="27"/>
      <c r="L463" s="27"/>
      <c r="M463" s="27"/>
      <c r="N463" s="35"/>
      <c r="O463" s="36" t="str">
        <f aca="false">IF(OR(N463="",B463=""),"",N463-B463)</f>
        <v/>
      </c>
      <c r="P463" s="24" t="str">
        <f aca="false">IF(J463="","",IF(AND(C463="IPD",J463&lt;=24),"Yes",IF(AND(C463&lt;&gt;"IPD",J463&lt;=48),"Yes","No")))</f>
        <v/>
      </c>
      <c r="Q463" s="24" t="str">
        <f aca="false">IF(B463="","",TEXT(B463,"yyyy-mm"))</f>
        <v/>
      </c>
      <c r="R463" s="34" t="str">
        <f aca="false">IF(AND(Q463='Monthly Summary'!$C$4,J463&lt;&gt;""),J463,"")</f>
        <v/>
      </c>
      <c r="S463" s="24" t="str">
        <f aca="false">IF(A463="","",IFERROR(MATCH(A463,Responses!$A$2:$A$1001,0),""))</f>
        <v/>
      </c>
    </row>
    <row r="464" customFormat="false" ht="15" hidden="false" customHeight="false" outlineLevel="0" collapsed="false">
      <c r="A464" s="27"/>
      <c r="B464" s="32" t="str">
        <f aca="false">IF($S464="","",INDEX(Responses!$B$2:$B$1001,$S464))</f>
        <v/>
      </c>
      <c r="C464" s="24" t="str">
        <f aca="false">IF($S464="","",INDEX(Responses!$E$2:$E$1001,$S464)&amp;"")</f>
        <v/>
      </c>
      <c r="D464" s="24" t="str">
        <f aca="false">IF($S464="","",INDEX(Responses!$G$2:$G$1001,$S464)&amp;"")</f>
        <v/>
      </c>
      <c r="E464" s="24" t="str">
        <f aca="false">IF($S464="","",INDEX(Responses!$J$2:$J$1001,$S464))</f>
        <v/>
      </c>
      <c r="F464" s="24" t="str">
        <f aca="false">IF($S464="","",MID(IF(AND(INDEX(Responses!$M$2:$M$1001,$S464)&lt;&gt;"",INDEX(Responses!$M$2:$M$1001,$S464)&lt;=2),", Booking/Admission","")&amp;IF(AND(INDEX(Responses!$N$2:$N$1001,$S464)&lt;&gt;"",INDEX(Responses!$N$2:$N$1001,$S464)&lt;=2),", Waiting time","")&amp;IF(AND(INDEX(Responses!$O$2:$O$1001,$S464)&lt;&gt;"",INDEX(Responses!$O$2:$O$1001,$S464)&lt;=2),", Doctor communication","")&amp;IF(AND(INDEX(Responses!$P$2:$P$1001,$S464)&lt;&gt;"",INDEX(Responses!$P$2:$P$1001,$S464)&lt;=2),", Time to ask questions","")&amp;IF(AND(INDEX(Responses!$Q$2:$Q$1001,$S464)&lt;&gt;"",INDEX(Responses!$Q$2:$Q$1001,$S464)&lt;=2),", Front desk and billing staff","")&amp;IF(AND(INDEX(Responses!$R$2:$R$1001,$S464)&lt;&gt;"",INDEX(Responses!$R$2:$R$1001,$S464)&lt;=2),", Billing clarity","")&amp;IF(AND(INDEX(Responses!$S$2:$S$1001,$S464)&lt;&gt;"",INDEX(Responses!$S$2:$S$1001,$S464)&lt;=2),", Cleanliness","")&amp;IF(AND(INDEX(Responses!$T$2:$T$1001,$S464)&lt;&gt;"",INDEX(Responses!$T$2:$T$1001,$S464)&lt;=2),", Nursing responsiveness","")&amp;IF(AND(INDEX(Responses!$U$2:$U$1001,$S464)&lt;&gt;"",INDEX(Responses!$U$2:$U$1001,$S464)&lt;=2),", Nursing courtesy","")&amp;IF(AND(INDEX(Responses!$V$2:$V$1001,$S464)&lt;&gt;"",INDEX(Responses!$V$2:$V$1001,$S464)&lt;=2),", Food","")&amp;IF(AND(INDEX(Responses!$W$2:$W$1001,$S464)&lt;&gt;"",INDEX(Responses!$W$2:$W$1001,$S464)&lt;=2),", Insurance/TPA","")&amp;IF(AND(INDEX(Responses!$X$2:$X$1001,$S464)&lt;&gt;"",INDEX(Responses!$X$2:$X$1001,$S464)&lt;=2),", Discharge process","")&amp;IF(AND(INDEX(Responses!$Y$2:$Y$1001,$S464)&lt;&gt;"",INDEX(Responses!$Y$2:$Y$1001,$S464)&lt;=2),", Discharge instructions",""),3,500))</f>
        <v/>
      </c>
      <c r="G464" s="24" t="str">
        <f aca="false">IF($S464="","",INDEX(Responses!$L$2:$L$1001,$S464)&amp;"")</f>
        <v/>
      </c>
      <c r="H464" s="27"/>
      <c r="I464" s="33"/>
      <c r="J464" s="34" t="str">
        <f aca="false">IF(OR(I464="",B464=""),"",ROUND((I464-B464)*24,1))</f>
        <v/>
      </c>
      <c r="K464" s="27"/>
      <c r="L464" s="27"/>
      <c r="M464" s="27"/>
      <c r="N464" s="35"/>
      <c r="O464" s="36" t="str">
        <f aca="false">IF(OR(N464="",B464=""),"",N464-B464)</f>
        <v/>
      </c>
      <c r="P464" s="24" t="str">
        <f aca="false">IF(J464="","",IF(AND(C464="IPD",J464&lt;=24),"Yes",IF(AND(C464&lt;&gt;"IPD",J464&lt;=48),"Yes","No")))</f>
        <v/>
      </c>
      <c r="Q464" s="24" t="str">
        <f aca="false">IF(B464="","",TEXT(B464,"yyyy-mm"))</f>
        <v/>
      </c>
      <c r="R464" s="34" t="str">
        <f aca="false">IF(AND(Q464='Monthly Summary'!$C$4,J464&lt;&gt;""),J464,"")</f>
        <v/>
      </c>
      <c r="S464" s="24" t="str">
        <f aca="false">IF(A464="","",IFERROR(MATCH(A464,Responses!$A$2:$A$1001,0),""))</f>
        <v/>
      </c>
    </row>
    <row r="465" customFormat="false" ht="15" hidden="false" customHeight="false" outlineLevel="0" collapsed="false">
      <c r="A465" s="27"/>
      <c r="B465" s="32" t="str">
        <f aca="false">IF($S465="","",INDEX(Responses!$B$2:$B$1001,$S465))</f>
        <v/>
      </c>
      <c r="C465" s="24" t="str">
        <f aca="false">IF($S465="","",INDEX(Responses!$E$2:$E$1001,$S465)&amp;"")</f>
        <v/>
      </c>
      <c r="D465" s="24" t="str">
        <f aca="false">IF($S465="","",INDEX(Responses!$G$2:$G$1001,$S465)&amp;"")</f>
        <v/>
      </c>
      <c r="E465" s="24" t="str">
        <f aca="false">IF($S465="","",INDEX(Responses!$J$2:$J$1001,$S465))</f>
        <v/>
      </c>
      <c r="F465" s="24" t="str">
        <f aca="false">IF($S465="","",MID(IF(AND(INDEX(Responses!$M$2:$M$1001,$S465)&lt;&gt;"",INDEX(Responses!$M$2:$M$1001,$S465)&lt;=2),", Booking/Admission","")&amp;IF(AND(INDEX(Responses!$N$2:$N$1001,$S465)&lt;&gt;"",INDEX(Responses!$N$2:$N$1001,$S465)&lt;=2),", Waiting time","")&amp;IF(AND(INDEX(Responses!$O$2:$O$1001,$S465)&lt;&gt;"",INDEX(Responses!$O$2:$O$1001,$S465)&lt;=2),", Doctor communication","")&amp;IF(AND(INDEX(Responses!$P$2:$P$1001,$S465)&lt;&gt;"",INDEX(Responses!$P$2:$P$1001,$S465)&lt;=2),", Time to ask questions","")&amp;IF(AND(INDEX(Responses!$Q$2:$Q$1001,$S465)&lt;&gt;"",INDEX(Responses!$Q$2:$Q$1001,$S465)&lt;=2),", Front desk and billing staff","")&amp;IF(AND(INDEX(Responses!$R$2:$R$1001,$S465)&lt;&gt;"",INDEX(Responses!$R$2:$R$1001,$S465)&lt;=2),", Billing clarity","")&amp;IF(AND(INDEX(Responses!$S$2:$S$1001,$S465)&lt;&gt;"",INDEX(Responses!$S$2:$S$1001,$S465)&lt;=2),", Cleanliness","")&amp;IF(AND(INDEX(Responses!$T$2:$T$1001,$S465)&lt;&gt;"",INDEX(Responses!$T$2:$T$1001,$S465)&lt;=2),", Nursing responsiveness","")&amp;IF(AND(INDEX(Responses!$U$2:$U$1001,$S465)&lt;&gt;"",INDEX(Responses!$U$2:$U$1001,$S465)&lt;=2),", Nursing courtesy","")&amp;IF(AND(INDEX(Responses!$V$2:$V$1001,$S465)&lt;&gt;"",INDEX(Responses!$V$2:$V$1001,$S465)&lt;=2),", Food","")&amp;IF(AND(INDEX(Responses!$W$2:$W$1001,$S465)&lt;&gt;"",INDEX(Responses!$W$2:$W$1001,$S465)&lt;=2),", Insurance/TPA","")&amp;IF(AND(INDEX(Responses!$X$2:$X$1001,$S465)&lt;&gt;"",INDEX(Responses!$X$2:$X$1001,$S465)&lt;=2),", Discharge process","")&amp;IF(AND(INDEX(Responses!$Y$2:$Y$1001,$S465)&lt;&gt;"",INDEX(Responses!$Y$2:$Y$1001,$S465)&lt;=2),", Discharge instructions",""),3,500))</f>
        <v/>
      </c>
      <c r="G465" s="24" t="str">
        <f aca="false">IF($S465="","",INDEX(Responses!$L$2:$L$1001,$S465)&amp;"")</f>
        <v/>
      </c>
      <c r="H465" s="27"/>
      <c r="I465" s="33"/>
      <c r="J465" s="34" t="str">
        <f aca="false">IF(OR(I465="",B465=""),"",ROUND((I465-B465)*24,1))</f>
        <v/>
      </c>
      <c r="K465" s="27"/>
      <c r="L465" s="27"/>
      <c r="M465" s="27"/>
      <c r="N465" s="35"/>
      <c r="O465" s="36" t="str">
        <f aca="false">IF(OR(N465="",B465=""),"",N465-B465)</f>
        <v/>
      </c>
      <c r="P465" s="24" t="str">
        <f aca="false">IF(J465="","",IF(AND(C465="IPD",J465&lt;=24),"Yes",IF(AND(C465&lt;&gt;"IPD",J465&lt;=48),"Yes","No")))</f>
        <v/>
      </c>
      <c r="Q465" s="24" t="str">
        <f aca="false">IF(B465="","",TEXT(B465,"yyyy-mm"))</f>
        <v/>
      </c>
      <c r="R465" s="34" t="str">
        <f aca="false">IF(AND(Q465='Monthly Summary'!$C$4,J465&lt;&gt;""),J465,"")</f>
        <v/>
      </c>
      <c r="S465" s="24" t="str">
        <f aca="false">IF(A465="","",IFERROR(MATCH(A465,Responses!$A$2:$A$1001,0),""))</f>
        <v/>
      </c>
    </row>
    <row r="466" customFormat="false" ht="15" hidden="false" customHeight="false" outlineLevel="0" collapsed="false">
      <c r="A466" s="27"/>
      <c r="B466" s="32" t="str">
        <f aca="false">IF($S466="","",INDEX(Responses!$B$2:$B$1001,$S466))</f>
        <v/>
      </c>
      <c r="C466" s="24" t="str">
        <f aca="false">IF($S466="","",INDEX(Responses!$E$2:$E$1001,$S466)&amp;"")</f>
        <v/>
      </c>
      <c r="D466" s="24" t="str">
        <f aca="false">IF($S466="","",INDEX(Responses!$G$2:$G$1001,$S466)&amp;"")</f>
        <v/>
      </c>
      <c r="E466" s="24" t="str">
        <f aca="false">IF($S466="","",INDEX(Responses!$J$2:$J$1001,$S466))</f>
        <v/>
      </c>
      <c r="F466" s="24" t="str">
        <f aca="false">IF($S466="","",MID(IF(AND(INDEX(Responses!$M$2:$M$1001,$S466)&lt;&gt;"",INDEX(Responses!$M$2:$M$1001,$S466)&lt;=2),", Booking/Admission","")&amp;IF(AND(INDEX(Responses!$N$2:$N$1001,$S466)&lt;&gt;"",INDEX(Responses!$N$2:$N$1001,$S466)&lt;=2),", Waiting time","")&amp;IF(AND(INDEX(Responses!$O$2:$O$1001,$S466)&lt;&gt;"",INDEX(Responses!$O$2:$O$1001,$S466)&lt;=2),", Doctor communication","")&amp;IF(AND(INDEX(Responses!$P$2:$P$1001,$S466)&lt;&gt;"",INDEX(Responses!$P$2:$P$1001,$S466)&lt;=2),", Time to ask questions","")&amp;IF(AND(INDEX(Responses!$Q$2:$Q$1001,$S466)&lt;&gt;"",INDEX(Responses!$Q$2:$Q$1001,$S466)&lt;=2),", Front desk and billing staff","")&amp;IF(AND(INDEX(Responses!$R$2:$R$1001,$S466)&lt;&gt;"",INDEX(Responses!$R$2:$R$1001,$S466)&lt;=2),", Billing clarity","")&amp;IF(AND(INDEX(Responses!$S$2:$S$1001,$S466)&lt;&gt;"",INDEX(Responses!$S$2:$S$1001,$S466)&lt;=2),", Cleanliness","")&amp;IF(AND(INDEX(Responses!$T$2:$T$1001,$S466)&lt;&gt;"",INDEX(Responses!$T$2:$T$1001,$S466)&lt;=2),", Nursing responsiveness","")&amp;IF(AND(INDEX(Responses!$U$2:$U$1001,$S466)&lt;&gt;"",INDEX(Responses!$U$2:$U$1001,$S466)&lt;=2),", Nursing courtesy","")&amp;IF(AND(INDEX(Responses!$V$2:$V$1001,$S466)&lt;&gt;"",INDEX(Responses!$V$2:$V$1001,$S466)&lt;=2),", Food","")&amp;IF(AND(INDEX(Responses!$W$2:$W$1001,$S466)&lt;&gt;"",INDEX(Responses!$W$2:$W$1001,$S466)&lt;=2),", Insurance/TPA","")&amp;IF(AND(INDEX(Responses!$X$2:$X$1001,$S466)&lt;&gt;"",INDEX(Responses!$X$2:$X$1001,$S466)&lt;=2),", Discharge process","")&amp;IF(AND(INDEX(Responses!$Y$2:$Y$1001,$S466)&lt;&gt;"",INDEX(Responses!$Y$2:$Y$1001,$S466)&lt;=2),", Discharge instructions",""),3,500))</f>
        <v/>
      </c>
      <c r="G466" s="24" t="str">
        <f aca="false">IF($S466="","",INDEX(Responses!$L$2:$L$1001,$S466)&amp;"")</f>
        <v/>
      </c>
      <c r="H466" s="27"/>
      <c r="I466" s="33"/>
      <c r="J466" s="34" t="str">
        <f aca="false">IF(OR(I466="",B466=""),"",ROUND((I466-B466)*24,1))</f>
        <v/>
      </c>
      <c r="K466" s="27"/>
      <c r="L466" s="27"/>
      <c r="M466" s="27"/>
      <c r="N466" s="35"/>
      <c r="O466" s="36" t="str">
        <f aca="false">IF(OR(N466="",B466=""),"",N466-B466)</f>
        <v/>
      </c>
      <c r="P466" s="24" t="str">
        <f aca="false">IF(J466="","",IF(AND(C466="IPD",J466&lt;=24),"Yes",IF(AND(C466&lt;&gt;"IPD",J466&lt;=48),"Yes","No")))</f>
        <v/>
      </c>
      <c r="Q466" s="24" t="str">
        <f aca="false">IF(B466="","",TEXT(B466,"yyyy-mm"))</f>
        <v/>
      </c>
      <c r="R466" s="34" t="str">
        <f aca="false">IF(AND(Q466='Monthly Summary'!$C$4,J466&lt;&gt;""),J466,"")</f>
        <v/>
      </c>
      <c r="S466" s="24" t="str">
        <f aca="false">IF(A466="","",IFERROR(MATCH(A466,Responses!$A$2:$A$1001,0),""))</f>
        <v/>
      </c>
    </row>
    <row r="467" customFormat="false" ht="15" hidden="false" customHeight="false" outlineLevel="0" collapsed="false">
      <c r="A467" s="27"/>
      <c r="B467" s="32" t="str">
        <f aca="false">IF($S467="","",INDEX(Responses!$B$2:$B$1001,$S467))</f>
        <v/>
      </c>
      <c r="C467" s="24" t="str">
        <f aca="false">IF($S467="","",INDEX(Responses!$E$2:$E$1001,$S467)&amp;"")</f>
        <v/>
      </c>
      <c r="D467" s="24" t="str">
        <f aca="false">IF($S467="","",INDEX(Responses!$G$2:$G$1001,$S467)&amp;"")</f>
        <v/>
      </c>
      <c r="E467" s="24" t="str">
        <f aca="false">IF($S467="","",INDEX(Responses!$J$2:$J$1001,$S467))</f>
        <v/>
      </c>
      <c r="F467" s="24" t="str">
        <f aca="false">IF($S467="","",MID(IF(AND(INDEX(Responses!$M$2:$M$1001,$S467)&lt;&gt;"",INDEX(Responses!$M$2:$M$1001,$S467)&lt;=2),", Booking/Admission","")&amp;IF(AND(INDEX(Responses!$N$2:$N$1001,$S467)&lt;&gt;"",INDEX(Responses!$N$2:$N$1001,$S467)&lt;=2),", Waiting time","")&amp;IF(AND(INDEX(Responses!$O$2:$O$1001,$S467)&lt;&gt;"",INDEX(Responses!$O$2:$O$1001,$S467)&lt;=2),", Doctor communication","")&amp;IF(AND(INDEX(Responses!$P$2:$P$1001,$S467)&lt;&gt;"",INDEX(Responses!$P$2:$P$1001,$S467)&lt;=2),", Time to ask questions","")&amp;IF(AND(INDEX(Responses!$Q$2:$Q$1001,$S467)&lt;&gt;"",INDEX(Responses!$Q$2:$Q$1001,$S467)&lt;=2),", Front desk and billing staff","")&amp;IF(AND(INDEX(Responses!$R$2:$R$1001,$S467)&lt;&gt;"",INDEX(Responses!$R$2:$R$1001,$S467)&lt;=2),", Billing clarity","")&amp;IF(AND(INDEX(Responses!$S$2:$S$1001,$S467)&lt;&gt;"",INDEX(Responses!$S$2:$S$1001,$S467)&lt;=2),", Cleanliness","")&amp;IF(AND(INDEX(Responses!$T$2:$T$1001,$S467)&lt;&gt;"",INDEX(Responses!$T$2:$T$1001,$S467)&lt;=2),", Nursing responsiveness","")&amp;IF(AND(INDEX(Responses!$U$2:$U$1001,$S467)&lt;&gt;"",INDEX(Responses!$U$2:$U$1001,$S467)&lt;=2),", Nursing courtesy","")&amp;IF(AND(INDEX(Responses!$V$2:$V$1001,$S467)&lt;&gt;"",INDEX(Responses!$V$2:$V$1001,$S467)&lt;=2),", Food","")&amp;IF(AND(INDEX(Responses!$W$2:$W$1001,$S467)&lt;&gt;"",INDEX(Responses!$W$2:$W$1001,$S467)&lt;=2),", Insurance/TPA","")&amp;IF(AND(INDEX(Responses!$X$2:$X$1001,$S467)&lt;&gt;"",INDEX(Responses!$X$2:$X$1001,$S467)&lt;=2),", Discharge process","")&amp;IF(AND(INDEX(Responses!$Y$2:$Y$1001,$S467)&lt;&gt;"",INDEX(Responses!$Y$2:$Y$1001,$S467)&lt;=2),", Discharge instructions",""),3,500))</f>
        <v/>
      </c>
      <c r="G467" s="24" t="str">
        <f aca="false">IF($S467="","",INDEX(Responses!$L$2:$L$1001,$S467)&amp;"")</f>
        <v/>
      </c>
      <c r="H467" s="27"/>
      <c r="I467" s="33"/>
      <c r="J467" s="34" t="str">
        <f aca="false">IF(OR(I467="",B467=""),"",ROUND((I467-B467)*24,1))</f>
        <v/>
      </c>
      <c r="K467" s="27"/>
      <c r="L467" s="27"/>
      <c r="M467" s="27"/>
      <c r="N467" s="35"/>
      <c r="O467" s="36" t="str">
        <f aca="false">IF(OR(N467="",B467=""),"",N467-B467)</f>
        <v/>
      </c>
      <c r="P467" s="24" t="str">
        <f aca="false">IF(J467="","",IF(AND(C467="IPD",J467&lt;=24),"Yes",IF(AND(C467&lt;&gt;"IPD",J467&lt;=48),"Yes","No")))</f>
        <v/>
      </c>
      <c r="Q467" s="24" t="str">
        <f aca="false">IF(B467="","",TEXT(B467,"yyyy-mm"))</f>
        <v/>
      </c>
      <c r="R467" s="34" t="str">
        <f aca="false">IF(AND(Q467='Monthly Summary'!$C$4,J467&lt;&gt;""),J467,"")</f>
        <v/>
      </c>
      <c r="S467" s="24" t="str">
        <f aca="false">IF(A467="","",IFERROR(MATCH(A467,Responses!$A$2:$A$1001,0),""))</f>
        <v/>
      </c>
    </row>
    <row r="468" customFormat="false" ht="15" hidden="false" customHeight="false" outlineLevel="0" collapsed="false">
      <c r="A468" s="27"/>
      <c r="B468" s="32" t="str">
        <f aca="false">IF($S468="","",INDEX(Responses!$B$2:$B$1001,$S468))</f>
        <v/>
      </c>
      <c r="C468" s="24" t="str">
        <f aca="false">IF($S468="","",INDEX(Responses!$E$2:$E$1001,$S468)&amp;"")</f>
        <v/>
      </c>
      <c r="D468" s="24" t="str">
        <f aca="false">IF($S468="","",INDEX(Responses!$G$2:$G$1001,$S468)&amp;"")</f>
        <v/>
      </c>
      <c r="E468" s="24" t="str">
        <f aca="false">IF($S468="","",INDEX(Responses!$J$2:$J$1001,$S468))</f>
        <v/>
      </c>
      <c r="F468" s="24" t="str">
        <f aca="false">IF($S468="","",MID(IF(AND(INDEX(Responses!$M$2:$M$1001,$S468)&lt;&gt;"",INDEX(Responses!$M$2:$M$1001,$S468)&lt;=2),", Booking/Admission","")&amp;IF(AND(INDEX(Responses!$N$2:$N$1001,$S468)&lt;&gt;"",INDEX(Responses!$N$2:$N$1001,$S468)&lt;=2),", Waiting time","")&amp;IF(AND(INDEX(Responses!$O$2:$O$1001,$S468)&lt;&gt;"",INDEX(Responses!$O$2:$O$1001,$S468)&lt;=2),", Doctor communication","")&amp;IF(AND(INDEX(Responses!$P$2:$P$1001,$S468)&lt;&gt;"",INDEX(Responses!$P$2:$P$1001,$S468)&lt;=2),", Time to ask questions","")&amp;IF(AND(INDEX(Responses!$Q$2:$Q$1001,$S468)&lt;&gt;"",INDEX(Responses!$Q$2:$Q$1001,$S468)&lt;=2),", Front desk and billing staff","")&amp;IF(AND(INDEX(Responses!$R$2:$R$1001,$S468)&lt;&gt;"",INDEX(Responses!$R$2:$R$1001,$S468)&lt;=2),", Billing clarity","")&amp;IF(AND(INDEX(Responses!$S$2:$S$1001,$S468)&lt;&gt;"",INDEX(Responses!$S$2:$S$1001,$S468)&lt;=2),", Cleanliness","")&amp;IF(AND(INDEX(Responses!$T$2:$T$1001,$S468)&lt;&gt;"",INDEX(Responses!$T$2:$T$1001,$S468)&lt;=2),", Nursing responsiveness","")&amp;IF(AND(INDEX(Responses!$U$2:$U$1001,$S468)&lt;&gt;"",INDEX(Responses!$U$2:$U$1001,$S468)&lt;=2),", Nursing courtesy","")&amp;IF(AND(INDEX(Responses!$V$2:$V$1001,$S468)&lt;&gt;"",INDEX(Responses!$V$2:$V$1001,$S468)&lt;=2),", Food","")&amp;IF(AND(INDEX(Responses!$W$2:$W$1001,$S468)&lt;&gt;"",INDEX(Responses!$W$2:$W$1001,$S468)&lt;=2),", Insurance/TPA","")&amp;IF(AND(INDEX(Responses!$X$2:$X$1001,$S468)&lt;&gt;"",INDEX(Responses!$X$2:$X$1001,$S468)&lt;=2),", Discharge process","")&amp;IF(AND(INDEX(Responses!$Y$2:$Y$1001,$S468)&lt;&gt;"",INDEX(Responses!$Y$2:$Y$1001,$S468)&lt;=2),", Discharge instructions",""),3,500))</f>
        <v/>
      </c>
      <c r="G468" s="24" t="str">
        <f aca="false">IF($S468="","",INDEX(Responses!$L$2:$L$1001,$S468)&amp;"")</f>
        <v/>
      </c>
      <c r="H468" s="27"/>
      <c r="I468" s="33"/>
      <c r="J468" s="34" t="str">
        <f aca="false">IF(OR(I468="",B468=""),"",ROUND((I468-B468)*24,1))</f>
        <v/>
      </c>
      <c r="K468" s="27"/>
      <c r="L468" s="27"/>
      <c r="M468" s="27"/>
      <c r="N468" s="35"/>
      <c r="O468" s="36" t="str">
        <f aca="false">IF(OR(N468="",B468=""),"",N468-B468)</f>
        <v/>
      </c>
      <c r="P468" s="24" t="str">
        <f aca="false">IF(J468="","",IF(AND(C468="IPD",J468&lt;=24),"Yes",IF(AND(C468&lt;&gt;"IPD",J468&lt;=48),"Yes","No")))</f>
        <v/>
      </c>
      <c r="Q468" s="24" t="str">
        <f aca="false">IF(B468="","",TEXT(B468,"yyyy-mm"))</f>
        <v/>
      </c>
      <c r="R468" s="34" t="str">
        <f aca="false">IF(AND(Q468='Monthly Summary'!$C$4,J468&lt;&gt;""),J468,"")</f>
        <v/>
      </c>
      <c r="S468" s="24" t="str">
        <f aca="false">IF(A468="","",IFERROR(MATCH(A468,Responses!$A$2:$A$1001,0),""))</f>
        <v/>
      </c>
    </row>
    <row r="469" customFormat="false" ht="15" hidden="false" customHeight="false" outlineLevel="0" collapsed="false">
      <c r="A469" s="27"/>
      <c r="B469" s="32" t="str">
        <f aca="false">IF($S469="","",INDEX(Responses!$B$2:$B$1001,$S469))</f>
        <v/>
      </c>
      <c r="C469" s="24" t="str">
        <f aca="false">IF($S469="","",INDEX(Responses!$E$2:$E$1001,$S469)&amp;"")</f>
        <v/>
      </c>
      <c r="D469" s="24" t="str">
        <f aca="false">IF($S469="","",INDEX(Responses!$G$2:$G$1001,$S469)&amp;"")</f>
        <v/>
      </c>
      <c r="E469" s="24" t="str">
        <f aca="false">IF($S469="","",INDEX(Responses!$J$2:$J$1001,$S469))</f>
        <v/>
      </c>
      <c r="F469" s="24" t="str">
        <f aca="false">IF($S469="","",MID(IF(AND(INDEX(Responses!$M$2:$M$1001,$S469)&lt;&gt;"",INDEX(Responses!$M$2:$M$1001,$S469)&lt;=2),", Booking/Admission","")&amp;IF(AND(INDEX(Responses!$N$2:$N$1001,$S469)&lt;&gt;"",INDEX(Responses!$N$2:$N$1001,$S469)&lt;=2),", Waiting time","")&amp;IF(AND(INDEX(Responses!$O$2:$O$1001,$S469)&lt;&gt;"",INDEX(Responses!$O$2:$O$1001,$S469)&lt;=2),", Doctor communication","")&amp;IF(AND(INDEX(Responses!$P$2:$P$1001,$S469)&lt;&gt;"",INDEX(Responses!$P$2:$P$1001,$S469)&lt;=2),", Time to ask questions","")&amp;IF(AND(INDEX(Responses!$Q$2:$Q$1001,$S469)&lt;&gt;"",INDEX(Responses!$Q$2:$Q$1001,$S469)&lt;=2),", Front desk and billing staff","")&amp;IF(AND(INDEX(Responses!$R$2:$R$1001,$S469)&lt;&gt;"",INDEX(Responses!$R$2:$R$1001,$S469)&lt;=2),", Billing clarity","")&amp;IF(AND(INDEX(Responses!$S$2:$S$1001,$S469)&lt;&gt;"",INDEX(Responses!$S$2:$S$1001,$S469)&lt;=2),", Cleanliness","")&amp;IF(AND(INDEX(Responses!$T$2:$T$1001,$S469)&lt;&gt;"",INDEX(Responses!$T$2:$T$1001,$S469)&lt;=2),", Nursing responsiveness","")&amp;IF(AND(INDEX(Responses!$U$2:$U$1001,$S469)&lt;&gt;"",INDEX(Responses!$U$2:$U$1001,$S469)&lt;=2),", Nursing courtesy","")&amp;IF(AND(INDEX(Responses!$V$2:$V$1001,$S469)&lt;&gt;"",INDEX(Responses!$V$2:$V$1001,$S469)&lt;=2),", Food","")&amp;IF(AND(INDEX(Responses!$W$2:$W$1001,$S469)&lt;&gt;"",INDEX(Responses!$W$2:$W$1001,$S469)&lt;=2),", Insurance/TPA","")&amp;IF(AND(INDEX(Responses!$X$2:$X$1001,$S469)&lt;&gt;"",INDEX(Responses!$X$2:$X$1001,$S469)&lt;=2),", Discharge process","")&amp;IF(AND(INDEX(Responses!$Y$2:$Y$1001,$S469)&lt;&gt;"",INDEX(Responses!$Y$2:$Y$1001,$S469)&lt;=2),", Discharge instructions",""),3,500))</f>
        <v/>
      </c>
      <c r="G469" s="24" t="str">
        <f aca="false">IF($S469="","",INDEX(Responses!$L$2:$L$1001,$S469)&amp;"")</f>
        <v/>
      </c>
      <c r="H469" s="27"/>
      <c r="I469" s="33"/>
      <c r="J469" s="34" t="str">
        <f aca="false">IF(OR(I469="",B469=""),"",ROUND((I469-B469)*24,1))</f>
        <v/>
      </c>
      <c r="K469" s="27"/>
      <c r="L469" s="27"/>
      <c r="M469" s="27"/>
      <c r="N469" s="35"/>
      <c r="O469" s="36" t="str">
        <f aca="false">IF(OR(N469="",B469=""),"",N469-B469)</f>
        <v/>
      </c>
      <c r="P469" s="24" t="str">
        <f aca="false">IF(J469="","",IF(AND(C469="IPD",J469&lt;=24),"Yes",IF(AND(C469&lt;&gt;"IPD",J469&lt;=48),"Yes","No")))</f>
        <v/>
      </c>
      <c r="Q469" s="24" t="str">
        <f aca="false">IF(B469="","",TEXT(B469,"yyyy-mm"))</f>
        <v/>
      </c>
      <c r="R469" s="34" t="str">
        <f aca="false">IF(AND(Q469='Monthly Summary'!$C$4,J469&lt;&gt;""),J469,"")</f>
        <v/>
      </c>
      <c r="S469" s="24" t="str">
        <f aca="false">IF(A469="","",IFERROR(MATCH(A469,Responses!$A$2:$A$1001,0),""))</f>
        <v/>
      </c>
    </row>
    <row r="470" customFormat="false" ht="15" hidden="false" customHeight="false" outlineLevel="0" collapsed="false">
      <c r="A470" s="27"/>
      <c r="B470" s="32" t="str">
        <f aca="false">IF($S470="","",INDEX(Responses!$B$2:$B$1001,$S470))</f>
        <v/>
      </c>
      <c r="C470" s="24" t="str">
        <f aca="false">IF($S470="","",INDEX(Responses!$E$2:$E$1001,$S470)&amp;"")</f>
        <v/>
      </c>
      <c r="D470" s="24" t="str">
        <f aca="false">IF($S470="","",INDEX(Responses!$G$2:$G$1001,$S470)&amp;"")</f>
        <v/>
      </c>
      <c r="E470" s="24" t="str">
        <f aca="false">IF($S470="","",INDEX(Responses!$J$2:$J$1001,$S470))</f>
        <v/>
      </c>
      <c r="F470" s="24" t="str">
        <f aca="false">IF($S470="","",MID(IF(AND(INDEX(Responses!$M$2:$M$1001,$S470)&lt;&gt;"",INDEX(Responses!$M$2:$M$1001,$S470)&lt;=2),", Booking/Admission","")&amp;IF(AND(INDEX(Responses!$N$2:$N$1001,$S470)&lt;&gt;"",INDEX(Responses!$N$2:$N$1001,$S470)&lt;=2),", Waiting time","")&amp;IF(AND(INDEX(Responses!$O$2:$O$1001,$S470)&lt;&gt;"",INDEX(Responses!$O$2:$O$1001,$S470)&lt;=2),", Doctor communication","")&amp;IF(AND(INDEX(Responses!$P$2:$P$1001,$S470)&lt;&gt;"",INDEX(Responses!$P$2:$P$1001,$S470)&lt;=2),", Time to ask questions","")&amp;IF(AND(INDEX(Responses!$Q$2:$Q$1001,$S470)&lt;&gt;"",INDEX(Responses!$Q$2:$Q$1001,$S470)&lt;=2),", Front desk and billing staff","")&amp;IF(AND(INDEX(Responses!$R$2:$R$1001,$S470)&lt;&gt;"",INDEX(Responses!$R$2:$R$1001,$S470)&lt;=2),", Billing clarity","")&amp;IF(AND(INDEX(Responses!$S$2:$S$1001,$S470)&lt;&gt;"",INDEX(Responses!$S$2:$S$1001,$S470)&lt;=2),", Cleanliness","")&amp;IF(AND(INDEX(Responses!$T$2:$T$1001,$S470)&lt;&gt;"",INDEX(Responses!$T$2:$T$1001,$S470)&lt;=2),", Nursing responsiveness","")&amp;IF(AND(INDEX(Responses!$U$2:$U$1001,$S470)&lt;&gt;"",INDEX(Responses!$U$2:$U$1001,$S470)&lt;=2),", Nursing courtesy","")&amp;IF(AND(INDEX(Responses!$V$2:$V$1001,$S470)&lt;&gt;"",INDEX(Responses!$V$2:$V$1001,$S470)&lt;=2),", Food","")&amp;IF(AND(INDEX(Responses!$W$2:$W$1001,$S470)&lt;&gt;"",INDEX(Responses!$W$2:$W$1001,$S470)&lt;=2),", Insurance/TPA","")&amp;IF(AND(INDEX(Responses!$X$2:$X$1001,$S470)&lt;&gt;"",INDEX(Responses!$X$2:$X$1001,$S470)&lt;=2),", Discharge process","")&amp;IF(AND(INDEX(Responses!$Y$2:$Y$1001,$S470)&lt;&gt;"",INDEX(Responses!$Y$2:$Y$1001,$S470)&lt;=2),", Discharge instructions",""),3,500))</f>
        <v/>
      </c>
      <c r="G470" s="24" t="str">
        <f aca="false">IF($S470="","",INDEX(Responses!$L$2:$L$1001,$S470)&amp;"")</f>
        <v/>
      </c>
      <c r="H470" s="27"/>
      <c r="I470" s="33"/>
      <c r="J470" s="34" t="str">
        <f aca="false">IF(OR(I470="",B470=""),"",ROUND((I470-B470)*24,1))</f>
        <v/>
      </c>
      <c r="K470" s="27"/>
      <c r="L470" s="27"/>
      <c r="M470" s="27"/>
      <c r="N470" s="35"/>
      <c r="O470" s="36" t="str">
        <f aca="false">IF(OR(N470="",B470=""),"",N470-B470)</f>
        <v/>
      </c>
      <c r="P470" s="24" t="str">
        <f aca="false">IF(J470="","",IF(AND(C470="IPD",J470&lt;=24),"Yes",IF(AND(C470&lt;&gt;"IPD",J470&lt;=48),"Yes","No")))</f>
        <v/>
      </c>
      <c r="Q470" s="24" t="str">
        <f aca="false">IF(B470="","",TEXT(B470,"yyyy-mm"))</f>
        <v/>
      </c>
      <c r="R470" s="34" t="str">
        <f aca="false">IF(AND(Q470='Monthly Summary'!$C$4,J470&lt;&gt;""),J470,"")</f>
        <v/>
      </c>
      <c r="S470" s="24" t="str">
        <f aca="false">IF(A470="","",IFERROR(MATCH(A470,Responses!$A$2:$A$1001,0),""))</f>
        <v/>
      </c>
    </row>
    <row r="471" customFormat="false" ht="15" hidden="false" customHeight="false" outlineLevel="0" collapsed="false">
      <c r="A471" s="27"/>
      <c r="B471" s="32" t="str">
        <f aca="false">IF($S471="","",INDEX(Responses!$B$2:$B$1001,$S471))</f>
        <v/>
      </c>
      <c r="C471" s="24" t="str">
        <f aca="false">IF($S471="","",INDEX(Responses!$E$2:$E$1001,$S471)&amp;"")</f>
        <v/>
      </c>
      <c r="D471" s="24" t="str">
        <f aca="false">IF($S471="","",INDEX(Responses!$G$2:$G$1001,$S471)&amp;"")</f>
        <v/>
      </c>
      <c r="E471" s="24" t="str">
        <f aca="false">IF($S471="","",INDEX(Responses!$J$2:$J$1001,$S471))</f>
        <v/>
      </c>
      <c r="F471" s="24" t="str">
        <f aca="false">IF($S471="","",MID(IF(AND(INDEX(Responses!$M$2:$M$1001,$S471)&lt;&gt;"",INDEX(Responses!$M$2:$M$1001,$S471)&lt;=2),", Booking/Admission","")&amp;IF(AND(INDEX(Responses!$N$2:$N$1001,$S471)&lt;&gt;"",INDEX(Responses!$N$2:$N$1001,$S471)&lt;=2),", Waiting time","")&amp;IF(AND(INDEX(Responses!$O$2:$O$1001,$S471)&lt;&gt;"",INDEX(Responses!$O$2:$O$1001,$S471)&lt;=2),", Doctor communication","")&amp;IF(AND(INDEX(Responses!$P$2:$P$1001,$S471)&lt;&gt;"",INDEX(Responses!$P$2:$P$1001,$S471)&lt;=2),", Time to ask questions","")&amp;IF(AND(INDEX(Responses!$Q$2:$Q$1001,$S471)&lt;&gt;"",INDEX(Responses!$Q$2:$Q$1001,$S471)&lt;=2),", Front desk and billing staff","")&amp;IF(AND(INDEX(Responses!$R$2:$R$1001,$S471)&lt;&gt;"",INDEX(Responses!$R$2:$R$1001,$S471)&lt;=2),", Billing clarity","")&amp;IF(AND(INDEX(Responses!$S$2:$S$1001,$S471)&lt;&gt;"",INDEX(Responses!$S$2:$S$1001,$S471)&lt;=2),", Cleanliness","")&amp;IF(AND(INDEX(Responses!$T$2:$T$1001,$S471)&lt;&gt;"",INDEX(Responses!$T$2:$T$1001,$S471)&lt;=2),", Nursing responsiveness","")&amp;IF(AND(INDEX(Responses!$U$2:$U$1001,$S471)&lt;&gt;"",INDEX(Responses!$U$2:$U$1001,$S471)&lt;=2),", Nursing courtesy","")&amp;IF(AND(INDEX(Responses!$V$2:$V$1001,$S471)&lt;&gt;"",INDEX(Responses!$V$2:$V$1001,$S471)&lt;=2),", Food","")&amp;IF(AND(INDEX(Responses!$W$2:$W$1001,$S471)&lt;&gt;"",INDEX(Responses!$W$2:$W$1001,$S471)&lt;=2),", Insurance/TPA","")&amp;IF(AND(INDEX(Responses!$X$2:$X$1001,$S471)&lt;&gt;"",INDEX(Responses!$X$2:$X$1001,$S471)&lt;=2),", Discharge process","")&amp;IF(AND(INDEX(Responses!$Y$2:$Y$1001,$S471)&lt;&gt;"",INDEX(Responses!$Y$2:$Y$1001,$S471)&lt;=2),", Discharge instructions",""),3,500))</f>
        <v/>
      </c>
      <c r="G471" s="24" t="str">
        <f aca="false">IF($S471="","",INDEX(Responses!$L$2:$L$1001,$S471)&amp;"")</f>
        <v/>
      </c>
      <c r="H471" s="27"/>
      <c r="I471" s="33"/>
      <c r="J471" s="34" t="str">
        <f aca="false">IF(OR(I471="",B471=""),"",ROUND((I471-B471)*24,1))</f>
        <v/>
      </c>
      <c r="K471" s="27"/>
      <c r="L471" s="27"/>
      <c r="M471" s="27"/>
      <c r="N471" s="35"/>
      <c r="O471" s="36" t="str">
        <f aca="false">IF(OR(N471="",B471=""),"",N471-B471)</f>
        <v/>
      </c>
      <c r="P471" s="24" t="str">
        <f aca="false">IF(J471="","",IF(AND(C471="IPD",J471&lt;=24),"Yes",IF(AND(C471&lt;&gt;"IPD",J471&lt;=48),"Yes","No")))</f>
        <v/>
      </c>
      <c r="Q471" s="24" t="str">
        <f aca="false">IF(B471="","",TEXT(B471,"yyyy-mm"))</f>
        <v/>
      </c>
      <c r="R471" s="34" t="str">
        <f aca="false">IF(AND(Q471='Monthly Summary'!$C$4,J471&lt;&gt;""),J471,"")</f>
        <v/>
      </c>
      <c r="S471" s="24" t="str">
        <f aca="false">IF(A471="","",IFERROR(MATCH(A471,Responses!$A$2:$A$1001,0),""))</f>
        <v/>
      </c>
    </row>
    <row r="472" customFormat="false" ht="15" hidden="false" customHeight="false" outlineLevel="0" collapsed="false">
      <c r="A472" s="27"/>
      <c r="B472" s="32" t="str">
        <f aca="false">IF($S472="","",INDEX(Responses!$B$2:$B$1001,$S472))</f>
        <v/>
      </c>
      <c r="C472" s="24" t="str">
        <f aca="false">IF($S472="","",INDEX(Responses!$E$2:$E$1001,$S472)&amp;"")</f>
        <v/>
      </c>
      <c r="D472" s="24" t="str">
        <f aca="false">IF($S472="","",INDEX(Responses!$G$2:$G$1001,$S472)&amp;"")</f>
        <v/>
      </c>
      <c r="E472" s="24" t="str">
        <f aca="false">IF($S472="","",INDEX(Responses!$J$2:$J$1001,$S472))</f>
        <v/>
      </c>
      <c r="F472" s="24" t="str">
        <f aca="false">IF($S472="","",MID(IF(AND(INDEX(Responses!$M$2:$M$1001,$S472)&lt;&gt;"",INDEX(Responses!$M$2:$M$1001,$S472)&lt;=2),", Booking/Admission","")&amp;IF(AND(INDEX(Responses!$N$2:$N$1001,$S472)&lt;&gt;"",INDEX(Responses!$N$2:$N$1001,$S472)&lt;=2),", Waiting time","")&amp;IF(AND(INDEX(Responses!$O$2:$O$1001,$S472)&lt;&gt;"",INDEX(Responses!$O$2:$O$1001,$S472)&lt;=2),", Doctor communication","")&amp;IF(AND(INDEX(Responses!$P$2:$P$1001,$S472)&lt;&gt;"",INDEX(Responses!$P$2:$P$1001,$S472)&lt;=2),", Time to ask questions","")&amp;IF(AND(INDEX(Responses!$Q$2:$Q$1001,$S472)&lt;&gt;"",INDEX(Responses!$Q$2:$Q$1001,$S472)&lt;=2),", Front desk and billing staff","")&amp;IF(AND(INDEX(Responses!$R$2:$R$1001,$S472)&lt;&gt;"",INDEX(Responses!$R$2:$R$1001,$S472)&lt;=2),", Billing clarity","")&amp;IF(AND(INDEX(Responses!$S$2:$S$1001,$S472)&lt;&gt;"",INDEX(Responses!$S$2:$S$1001,$S472)&lt;=2),", Cleanliness","")&amp;IF(AND(INDEX(Responses!$T$2:$T$1001,$S472)&lt;&gt;"",INDEX(Responses!$T$2:$T$1001,$S472)&lt;=2),", Nursing responsiveness","")&amp;IF(AND(INDEX(Responses!$U$2:$U$1001,$S472)&lt;&gt;"",INDEX(Responses!$U$2:$U$1001,$S472)&lt;=2),", Nursing courtesy","")&amp;IF(AND(INDEX(Responses!$V$2:$V$1001,$S472)&lt;&gt;"",INDEX(Responses!$V$2:$V$1001,$S472)&lt;=2),", Food","")&amp;IF(AND(INDEX(Responses!$W$2:$W$1001,$S472)&lt;&gt;"",INDEX(Responses!$W$2:$W$1001,$S472)&lt;=2),", Insurance/TPA","")&amp;IF(AND(INDEX(Responses!$X$2:$X$1001,$S472)&lt;&gt;"",INDEX(Responses!$X$2:$X$1001,$S472)&lt;=2),", Discharge process","")&amp;IF(AND(INDEX(Responses!$Y$2:$Y$1001,$S472)&lt;&gt;"",INDEX(Responses!$Y$2:$Y$1001,$S472)&lt;=2),", Discharge instructions",""),3,500))</f>
        <v/>
      </c>
      <c r="G472" s="24" t="str">
        <f aca="false">IF($S472="","",INDEX(Responses!$L$2:$L$1001,$S472)&amp;"")</f>
        <v/>
      </c>
      <c r="H472" s="27"/>
      <c r="I472" s="33"/>
      <c r="J472" s="34" t="str">
        <f aca="false">IF(OR(I472="",B472=""),"",ROUND((I472-B472)*24,1))</f>
        <v/>
      </c>
      <c r="K472" s="27"/>
      <c r="L472" s="27"/>
      <c r="M472" s="27"/>
      <c r="N472" s="35"/>
      <c r="O472" s="36" t="str">
        <f aca="false">IF(OR(N472="",B472=""),"",N472-B472)</f>
        <v/>
      </c>
      <c r="P472" s="24" t="str">
        <f aca="false">IF(J472="","",IF(AND(C472="IPD",J472&lt;=24),"Yes",IF(AND(C472&lt;&gt;"IPD",J472&lt;=48),"Yes","No")))</f>
        <v/>
      </c>
      <c r="Q472" s="24" t="str">
        <f aca="false">IF(B472="","",TEXT(B472,"yyyy-mm"))</f>
        <v/>
      </c>
      <c r="R472" s="34" t="str">
        <f aca="false">IF(AND(Q472='Monthly Summary'!$C$4,J472&lt;&gt;""),J472,"")</f>
        <v/>
      </c>
      <c r="S472" s="24" t="str">
        <f aca="false">IF(A472="","",IFERROR(MATCH(A472,Responses!$A$2:$A$1001,0),""))</f>
        <v/>
      </c>
    </row>
    <row r="473" customFormat="false" ht="15" hidden="false" customHeight="false" outlineLevel="0" collapsed="false">
      <c r="A473" s="27"/>
      <c r="B473" s="32" t="str">
        <f aca="false">IF($S473="","",INDEX(Responses!$B$2:$B$1001,$S473))</f>
        <v/>
      </c>
      <c r="C473" s="24" t="str">
        <f aca="false">IF($S473="","",INDEX(Responses!$E$2:$E$1001,$S473)&amp;"")</f>
        <v/>
      </c>
      <c r="D473" s="24" t="str">
        <f aca="false">IF($S473="","",INDEX(Responses!$G$2:$G$1001,$S473)&amp;"")</f>
        <v/>
      </c>
      <c r="E473" s="24" t="str">
        <f aca="false">IF($S473="","",INDEX(Responses!$J$2:$J$1001,$S473))</f>
        <v/>
      </c>
      <c r="F473" s="24" t="str">
        <f aca="false">IF($S473="","",MID(IF(AND(INDEX(Responses!$M$2:$M$1001,$S473)&lt;&gt;"",INDEX(Responses!$M$2:$M$1001,$S473)&lt;=2),", Booking/Admission","")&amp;IF(AND(INDEX(Responses!$N$2:$N$1001,$S473)&lt;&gt;"",INDEX(Responses!$N$2:$N$1001,$S473)&lt;=2),", Waiting time","")&amp;IF(AND(INDEX(Responses!$O$2:$O$1001,$S473)&lt;&gt;"",INDEX(Responses!$O$2:$O$1001,$S473)&lt;=2),", Doctor communication","")&amp;IF(AND(INDEX(Responses!$P$2:$P$1001,$S473)&lt;&gt;"",INDEX(Responses!$P$2:$P$1001,$S473)&lt;=2),", Time to ask questions","")&amp;IF(AND(INDEX(Responses!$Q$2:$Q$1001,$S473)&lt;&gt;"",INDEX(Responses!$Q$2:$Q$1001,$S473)&lt;=2),", Front desk and billing staff","")&amp;IF(AND(INDEX(Responses!$R$2:$R$1001,$S473)&lt;&gt;"",INDEX(Responses!$R$2:$R$1001,$S473)&lt;=2),", Billing clarity","")&amp;IF(AND(INDEX(Responses!$S$2:$S$1001,$S473)&lt;&gt;"",INDEX(Responses!$S$2:$S$1001,$S473)&lt;=2),", Cleanliness","")&amp;IF(AND(INDEX(Responses!$T$2:$T$1001,$S473)&lt;&gt;"",INDEX(Responses!$T$2:$T$1001,$S473)&lt;=2),", Nursing responsiveness","")&amp;IF(AND(INDEX(Responses!$U$2:$U$1001,$S473)&lt;&gt;"",INDEX(Responses!$U$2:$U$1001,$S473)&lt;=2),", Nursing courtesy","")&amp;IF(AND(INDEX(Responses!$V$2:$V$1001,$S473)&lt;&gt;"",INDEX(Responses!$V$2:$V$1001,$S473)&lt;=2),", Food","")&amp;IF(AND(INDEX(Responses!$W$2:$W$1001,$S473)&lt;&gt;"",INDEX(Responses!$W$2:$W$1001,$S473)&lt;=2),", Insurance/TPA","")&amp;IF(AND(INDEX(Responses!$X$2:$X$1001,$S473)&lt;&gt;"",INDEX(Responses!$X$2:$X$1001,$S473)&lt;=2),", Discharge process","")&amp;IF(AND(INDEX(Responses!$Y$2:$Y$1001,$S473)&lt;&gt;"",INDEX(Responses!$Y$2:$Y$1001,$S473)&lt;=2),", Discharge instructions",""),3,500))</f>
        <v/>
      </c>
      <c r="G473" s="24" t="str">
        <f aca="false">IF($S473="","",INDEX(Responses!$L$2:$L$1001,$S473)&amp;"")</f>
        <v/>
      </c>
      <c r="H473" s="27"/>
      <c r="I473" s="33"/>
      <c r="J473" s="34" t="str">
        <f aca="false">IF(OR(I473="",B473=""),"",ROUND((I473-B473)*24,1))</f>
        <v/>
      </c>
      <c r="K473" s="27"/>
      <c r="L473" s="27"/>
      <c r="M473" s="27"/>
      <c r="N473" s="35"/>
      <c r="O473" s="36" t="str">
        <f aca="false">IF(OR(N473="",B473=""),"",N473-B473)</f>
        <v/>
      </c>
      <c r="P473" s="24" t="str">
        <f aca="false">IF(J473="","",IF(AND(C473="IPD",J473&lt;=24),"Yes",IF(AND(C473&lt;&gt;"IPD",J473&lt;=48),"Yes","No")))</f>
        <v/>
      </c>
      <c r="Q473" s="24" t="str">
        <f aca="false">IF(B473="","",TEXT(B473,"yyyy-mm"))</f>
        <v/>
      </c>
      <c r="R473" s="34" t="str">
        <f aca="false">IF(AND(Q473='Monthly Summary'!$C$4,J473&lt;&gt;""),J473,"")</f>
        <v/>
      </c>
      <c r="S473" s="24" t="str">
        <f aca="false">IF(A473="","",IFERROR(MATCH(A473,Responses!$A$2:$A$1001,0),""))</f>
        <v/>
      </c>
    </row>
    <row r="474" customFormat="false" ht="15" hidden="false" customHeight="false" outlineLevel="0" collapsed="false">
      <c r="A474" s="27"/>
      <c r="B474" s="32" t="str">
        <f aca="false">IF($S474="","",INDEX(Responses!$B$2:$B$1001,$S474))</f>
        <v/>
      </c>
      <c r="C474" s="24" t="str">
        <f aca="false">IF($S474="","",INDEX(Responses!$E$2:$E$1001,$S474)&amp;"")</f>
        <v/>
      </c>
      <c r="D474" s="24" t="str">
        <f aca="false">IF($S474="","",INDEX(Responses!$G$2:$G$1001,$S474)&amp;"")</f>
        <v/>
      </c>
      <c r="E474" s="24" t="str">
        <f aca="false">IF($S474="","",INDEX(Responses!$J$2:$J$1001,$S474))</f>
        <v/>
      </c>
      <c r="F474" s="24" t="str">
        <f aca="false">IF($S474="","",MID(IF(AND(INDEX(Responses!$M$2:$M$1001,$S474)&lt;&gt;"",INDEX(Responses!$M$2:$M$1001,$S474)&lt;=2),", Booking/Admission","")&amp;IF(AND(INDEX(Responses!$N$2:$N$1001,$S474)&lt;&gt;"",INDEX(Responses!$N$2:$N$1001,$S474)&lt;=2),", Waiting time","")&amp;IF(AND(INDEX(Responses!$O$2:$O$1001,$S474)&lt;&gt;"",INDEX(Responses!$O$2:$O$1001,$S474)&lt;=2),", Doctor communication","")&amp;IF(AND(INDEX(Responses!$P$2:$P$1001,$S474)&lt;&gt;"",INDEX(Responses!$P$2:$P$1001,$S474)&lt;=2),", Time to ask questions","")&amp;IF(AND(INDEX(Responses!$Q$2:$Q$1001,$S474)&lt;&gt;"",INDEX(Responses!$Q$2:$Q$1001,$S474)&lt;=2),", Front desk and billing staff","")&amp;IF(AND(INDEX(Responses!$R$2:$R$1001,$S474)&lt;&gt;"",INDEX(Responses!$R$2:$R$1001,$S474)&lt;=2),", Billing clarity","")&amp;IF(AND(INDEX(Responses!$S$2:$S$1001,$S474)&lt;&gt;"",INDEX(Responses!$S$2:$S$1001,$S474)&lt;=2),", Cleanliness","")&amp;IF(AND(INDEX(Responses!$T$2:$T$1001,$S474)&lt;&gt;"",INDEX(Responses!$T$2:$T$1001,$S474)&lt;=2),", Nursing responsiveness","")&amp;IF(AND(INDEX(Responses!$U$2:$U$1001,$S474)&lt;&gt;"",INDEX(Responses!$U$2:$U$1001,$S474)&lt;=2),", Nursing courtesy","")&amp;IF(AND(INDEX(Responses!$V$2:$V$1001,$S474)&lt;&gt;"",INDEX(Responses!$V$2:$V$1001,$S474)&lt;=2),", Food","")&amp;IF(AND(INDEX(Responses!$W$2:$W$1001,$S474)&lt;&gt;"",INDEX(Responses!$W$2:$W$1001,$S474)&lt;=2),", Insurance/TPA","")&amp;IF(AND(INDEX(Responses!$X$2:$X$1001,$S474)&lt;&gt;"",INDEX(Responses!$X$2:$X$1001,$S474)&lt;=2),", Discharge process","")&amp;IF(AND(INDEX(Responses!$Y$2:$Y$1001,$S474)&lt;&gt;"",INDEX(Responses!$Y$2:$Y$1001,$S474)&lt;=2),", Discharge instructions",""),3,500))</f>
        <v/>
      </c>
      <c r="G474" s="24" t="str">
        <f aca="false">IF($S474="","",INDEX(Responses!$L$2:$L$1001,$S474)&amp;"")</f>
        <v/>
      </c>
      <c r="H474" s="27"/>
      <c r="I474" s="33"/>
      <c r="J474" s="34" t="str">
        <f aca="false">IF(OR(I474="",B474=""),"",ROUND((I474-B474)*24,1))</f>
        <v/>
      </c>
      <c r="K474" s="27"/>
      <c r="L474" s="27"/>
      <c r="M474" s="27"/>
      <c r="N474" s="35"/>
      <c r="O474" s="36" t="str">
        <f aca="false">IF(OR(N474="",B474=""),"",N474-B474)</f>
        <v/>
      </c>
      <c r="P474" s="24" t="str">
        <f aca="false">IF(J474="","",IF(AND(C474="IPD",J474&lt;=24),"Yes",IF(AND(C474&lt;&gt;"IPD",J474&lt;=48),"Yes","No")))</f>
        <v/>
      </c>
      <c r="Q474" s="24" t="str">
        <f aca="false">IF(B474="","",TEXT(B474,"yyyy-mm"))</f>
        <v/>
      </c>
      <c r="R474" s="34" t="str">
        <f aca="false">IF(AND(Q474='Monthly Summary'!$C$4,J474&lt;&gt;""),J474,"")</f>
        <v/>
      </c>
      <c r="S474" s="24" t="str">
        <f aca="false">IF(A474="","",IFERROR(MATCH(A474,Responses!$A$2:$A$1001,0),""))</f>
        <v/>
      </c>
    </row>
    <row r="475" customFormat="false" ht="15" hidden="false" customHeight="false" outlineLevel="0" collapsed="false">
      <c r="A475" s="27"/>
      <c r="B475" s="32" t="str">
        <f aca="false">IF($S475="","",INDEX(Responses!$B$2:$B$1001,$S475))</f>
        <v/>
      </c>
      <c r="C475" s="24" t="str">
        <f aca="false">IF($S475="","",INDEX(Responses!$E$2:$E$1001,$S475)&amp;"")</f>
        <v/>
      </c>
      <c r="D475" s="24" t="str">
        <f aca="false">IF($S475="","",INDEX(Responses!$G$2:$G$1001,$S475)&amp;"")</f>
        <v/>
      </c>
      <c r="E475" s="24" t="str">
        <f aca="false">IF($S475="","",INDEX(Responses!$J$2:$J$1001,$S475))</f>
        <v/>
      </c>
      <c r="F475" s="24" t="str">
        <f aca="false">IF($S475="","",MID(IF(AND(INDEX(Responses!$M$2:$M$1001,$S475)&lt;&gt;"",INDEX(Responses!$M$2:$M$1001,$S475)&lt;=2),", Booking/Admission","")&amp;IF(AND(INDEX(Responses!$N$2:$N$1001,$S475)&lt;&gt;"",INDEX(Responses!$N$2:$N$1001,$S475)&lt;=2),", Waiting time","")&amp;IF(AND(INDEX(Responses!$O$2:$O$1001,$S475)&lt;&gt;"",INDEX(Responses!$O$2:$O$1001,$S475)&lt;=2),", Doctor communication","")&amp;IF(AND(INDEX(Responses!$P$2:$P$1001,$S475)&lt;&gt;"",INDEX(Responses!$P$2:$P$1001,$S475)&lt;=2),", Time to ask questions","")&amp;IF(AND(INDEX(Responses!$Q$2:$Q$1001,$S475)&lt;&gt;"",INDEX(Responses!$Q$2:$Q$1001,$S475)&lt;=2),", Front desk and billing staff","")&amp;IF(AND(INDEX(Responses!$R$2:$R$1001,$S475)&lt;&gt;"",INDEX(Responses!$R$2:$R$1001,$S475)&lt;=2),", Billing clarity","")&amp;IF(AND(INDEX(Responses!$S$2:$S$1001,$S475)&lt;&gt;"",INDEX(Responses!$S$2:$S$1001,$S475)&lt;=2),", Cleanliness","")&amp;IF(AND(INDEX(Responses!$T$2:$T$1001,$S475)&lt;&gt;"",INDEX(Responses!$T$2:$T$1001,$S475)&lt;=2),", Nursing responsiveness","")&amp;IF(AND(INDEX(Responses!$U$2:$U$1001,$S475)&lt;&gt;"",INDEX(Responses!$U$2:$U$1001,$S475)&lt;=2),", Nursing courtesy","")&amp;IF(AND(INDEX(Responses!$V$2:$V$1001,$S475)&lt;&gt;"",INDEX(Responses!$V$2:$V$1001,$S475)&lt;=2),", Food","")&amp;IF(AND(INDEX(Responses!$W$2:$W$1001,$S475)&lt;&gt;"",INDEX(Responses!$W$2:$W$1001,$S475)&lt;=2),", Insurance/TPA","")&amp;IF(AND(INDEX(Responses!$X$2:$X$1001,$S475)&lt;&gt;"",INDEX(Responses!$X$2:$X$1001,$S475)&lt;=2),", Discharge process","")&amp;IF(AND(INDEX(Responses!$Y$2:$Y$1001,$S475)&lt;&gt;"",INDEX(Responses!$Y$2:$Y$1001,$S475)&lt;=2),", Discharge instructions",""),3,500))</f>
        <v/>
      </c>
      <c r="G475" s="24" t="str">
        <f aca="false">IF($S475="","",INDEX(Responses!$L$2:$L$1001,$S475)&amp;"")</f>
        <v/>
      </c>
      <c r="H475" s="27"/>
      <c r="I475" s="33"/>
      <c r="J475" s="34" t="str">
        <f aca="false">IF(OR(I475="",B475=""),"",ROUND((I475-B475)*24,1))</f>
        <v/>
      </c>
      <c r="K475" s="27"/>
      <c r="L475" s="27"/>
      <c r="M475" s="27"/>
      <c r="N475" s="35"/>
      <c r="O475" s="36" t="str">
        <f aca="false">IF(OR(N475="",B475=""),"",N475-B475)</f>
        <v/>
      </c>
      <c r="P475" s="24" t="str">
        <f aca="false">IF(J475="","",IF(AND(C475="IPD",J475&lt;=24),"Yes",IF(AND(C475&lt;&gt;"IPD",J475&lt;=48),"Yes","No")))</f>
        <v/>
      </c>
      <c r="Q475" s="24" t="str">
        <f aca="false">IF(B475="","",TEXT(B475,"yyyy-mm"))</f>
        <v/>
      </c>
      <c r="R475" s="34" t="str">
        <f aca="false">IF(AND(Q475='Monthly Summary'!$C$4,J475&lt;&gt;""),J475,"")</f>
        <v/>
      </c>
      <c r="S475" s="24" t="str">
        <f aca="false">IF(A475="","",IFERROR(MATCH(A475,Responses!$A$2:$A$1001,0),""))</f>
        <v/>
      </c>
    </row>
    <row r="476" customFormat="false" ht="15" hidden="false" customHeight="false" outlineLevel="0" collapsed="false">
      <c r="A476" s="27"/>
      <c r="B476" s="32" t="str">
        <f aca="false">IF($S476="","",INDEX(Responses!$B$2:$B$1001,$S476))</f>
        <v/>
      </c>
      <c r="C476" s="24" t="str">
        <f aca="false">IF($S476="","",INDEX(Responses!$E$2:$E$1001,$S476)&amp;"")</f>
        <v/>
      </c>
      <c r="D476" s="24" t="str">
        <f aca="false">IF($S476="","",INDEX(Responses!$G$2:$G$1001,$S476)&amp;"")</f>
        <v/>
      </c>
      <c r="E476" s="24" t="str">
        <f aca="false">IF($S476="","",INDEX(Responses!$J$2:$J$1001,$S476))</f>
        <v/>
      </c>
      <c r="F476" s="24" t="str">
        <f aca="false">IF($S476="","",MID(IF(AND(INDEX(Responses!$M$2:$M$1001,$S476)&lt;&gt;"",INDEX(Responses!$M$2:$M$1001,$S476)&lt;=2),", Booking/Admission","")&amp;IF(AND(INDEX(Responses!$N$2:$N$1001,$S476)&lt;&gt;"",INDEX(Responses!$N$2:$N$1001,$S476)&lt;=2),", Waiting time","")&amp;IF(AND(INDEX(Responses!$O$2:$O$1001,$S476)&lt;&gt;"",INDEX(Responses!$O$2:$O$1001,$S476)&lt;=2),", Doctor communication","")&amp;IF(AND(INDEX(Responses!$P$2:$P$1001,$S476)&lt;&gt;"",INDEX(Responses!$P$2:$P$1001,$S476)&lt;=2),", Time to ask questions","")&amp;IF(AND(INDEX(Responses!$Q$2:$Q$1001,$S476)&lt;&gt;"",INDEX(Responses!$Q$2:$Q$1001,$S476)&lt;=2),", Front desk and billing staff","")&amp;IF(AND(INDEX(Responses!$R$2:$R$1001,$S476)&lt;&gt;"",INDEX(Responses!$R$2:$R$1001,$S476)&lt;=2),", Billing clarity","")&amp;IF(AND(INDEX(Responses!$S$2:$S$1001,$S476)&lt;&gt;"",INDEX(Responses!$S$2:$S$1001,$S476)&lt;=2),", Cleanliness","")&amp;IF(AND(INDEX(Responses!$T$2:$T$1001,$S476)&lt;&gt;"",INDEX(Responses!$T$2:$T$1001,$S476)&lt;=2),", Nursing responsiveness","")&amp;IF(AND(INDEX(Responses!$U$2:$U$1001,$S476)&lt;&gt;"",INDEX(Responses!$U$2:$U$1001,$S476)&lt;=2),", Nursing courtesy","")&amp;IF(AND(INDEX(Responses!$V$2:$V$1001,$S476)&lt;&gt;"",INDEX(Responses!$V$2:$V$1001,$S476)&lt;=2),", Food","")&amp;IF(AND(INDEX(Responses!$W$2:$W$1001,$S476)&lt;&gt;"",INDEX(Responses!$W$2:$W$1001,$S476)&lt;=2),", Insurance/TPA","")&amp;IF(AND(INDEX(Responses!$X$2:$X$1001,$S476)&lt;&gt;"",INDEX(Responses!$X$2:$X$1001,$S476)&lt;=2),", Discharge process","")&amp;IF(AND(INDEX(Responses!$Y$2:$Y$1001,$S476)&lt;&gt;"",INDEX(Responses!$Y$2:$Y$1001,$S476)&lt;=2),", Discharge instructions",""),3,500))</f>
        <v/>
      </c>
      <c r="G476" s="24" t="str">
        <f aca="false">IF($S476="","",INDEX(Responses!$L$2:$L$1001,$S476)&amp;"")</f>
        <v/>
      </c>
      <c r="H476" s="27"/>
      <c r="I476" s="33"/>
      <c r="J476" s="34" t="str">
        <f aca="false">IF(OR(I476="",B476=""),"",ROUND((I476-B476)*24,1))</f>
        <v/>
      </c>
      <c r="K476" s="27"/>
      <c r="L476" s="27"/>
      <c r="M476" s="27"/>
      <c r="N476" s="35"/>
      <c r="O476" s="36" t="str">
        <f aca="false">IF(OR(N476="",B476=""),"",N476-B476)</f>
        <v/>
      </c>
      <c r="P476" s="24" t="str">
        <f aca="false">IF(J476="","",IF(AND(C476="IPD",J476&lt;=24),"Yes",IF(AND(C476&lt;&gt;"IPD",J476&lt;=48),"Yes","No")))</f>
        <v/>
      </c>
      <c r="Q476" s="24" t="str">
        <f aca="false">IF(B476="","",TEXT(B476,"yyyy-mm"))</f>
        <v/>
      </c>
      <c r="R476" s="34" t="str">
        <f aca="false">IF(AND(Q476='Monthly Summary'!$C$4,J476&lt;&gt;""),J476,"")</f>
        <v/>
      </c>
      <c r="S476" s="24" t="str">
        <f aca="false">IF(A476="","",IFERROR(MATCH(A476,Responses!$A$2:$A$1001,0),""))</f>
        <v/>
      </c>
    </row>
    <row r="477" customFormat="false" ht="15" hidden="false" customHeight="false" outlineLevel="0" collapsed="false">
      <c r="A477" s="27"/>
      <c r="B477" s="32" t="str">
        <f aca="false">IF($S477="","",INDEX(Responses!$B$2:$B$1001,$S477))</f>
        <v/>
      </c>
      <c r="C477" s="24" t="str">
        <f aca="false">IF($S477="","",INDEX(Responses!$E$2:$E$1001,$S477)&amp;"")</f>
        <v/>
      </c>
      <c r="D477" s="24" t="str">
        <f aca="false">IF($S477="","",INDEX(Responses!$G$2:$G$1001,$S477)&amp;"")</f>
        <v/>
      </c>
      <c r="E477" s="24" t="str">
        <f aca="false">IF($S477="","",INDEX(Responses!$J$2:$J$1001,$S477))</f>
        <v/>
      </c>
      <c r="F477" s="24" t="str">
        <f aca="false">IF($S477="","",MID(IF(AND(INDEX(Responses!$M$2:$M$1001,$S477)&lt;&gt;"",INDEX(Responses!$M$2:$M$1001,$S477)&lt;=2),", Booking/Admission","")&amp;IF(AND(INDEX(Responses!$N$2:$N$1001,$S477)&lt;&gt;"",INDEX(Responses!$N$2:$N$1001,$S477)&lt;=2),", Waiting time","")&amp;IF(AND(INDEX(Responses!$O$2:$O$1001,$S477)&lt;&gt;"",INDEX(Responses!$O$2:$O$1001,$S477)&lt;=2),", Doctor communication","")&amp;IF(AND(INDEX(Responses!$P$2:$P$1001,$S477)&lt;&gt;"",INDEX(Responses!$P$2:$P$1001,$S477)&lt;=2),", Time to ask questions","")&amp;IF(AND(INDEX(Responses!$Q$2:$Q$1001,$S477)&lt;&gt;"",INDEX(Responses!$Q$2:$Q$1001,$S477)&lt;=2),", Front desk and billing staff","")&amp;IF(AND(INDEX(Responses!$R$2:$R$1001,$S477)&lt;&gt;"",INDEX(Responses!$R$2:$R$1001,$S477)&lt;=2),", Billing clarity","")&amp;IF(AND(INDEX(Responses!$S$2:$S$1001,$S477)&lt;&gt;"",INDEX(Responses!$S$2:$S$1001,$S477)&lt;=2),", Cleanliness","")&amp;IF(AND(INDEX(Responses!$T$2:$T$1001,$S477)&lt;&gt;"",INDEX(Responses!$T$2:$T$1001,$S477)&lt;=2),", Nursing responsiveness","")&amp;IF(AND(INDEX(Responses!$U$2:$U$1001,$S477)&lt;&gt;"",INDEX(Responses!$U$2:$U$1001,$S477)&lt;=2),", Nursing courtesy","")&amp;IF(AND(INDEX(Responses!$V$2:$V$1001,$S477)&lt;&gt;"",INDEX(Responses!$V$2:$V$1001,$S477)&lt;=2),", Food","")&amp;IF(AND(INDEX(Responses!$W$2:$W$1001,$S477)&lt;&gt;"",INDEX(Responses!$W$2:$W$1001,$S477)&lt;=2),", Insurance/TPA","")&amp;IF(AND(INDEX(Responses!$X$2:$X$1001,$S477)&lt;&gt;"",INDEX(Responses!$X$2:$X$1001,$S477)&lt;=2),", Discharge process","")&amp;IF(AND(INDEX(Responses!$Y$2:$Y$1001,$S477)&lt;&gt;"",INDEX(Responses!$Y$2:$Y$1001,$S477)&lt;=2),", Discharge instructions",""),3,500))</f>
        <v/>
      </c>
      <c r="G477" s="24" t="str">
        <f aca="false">IF($S477="","",INDEX(Responses!$L$2:$L$1001,$S477)&amp;"")</f>
        <v/>
      </c>
      <c r="H477" s="27"/>
      <c r="I477" s="33"/>
      <c r="J477" s="34" t="str">
        <f aca="false">IF(OR(I477="",B477=""),"",ROUND((I477-B477)*24,1))</f>
        <v/>
      </c>
      <c r="K477" s="27"/>
      <c r="L477" s="27"/>
      <c r="M477" s="27"/>
      <c r="N477" s="35"/>
      <c r="O477" s="36" t="str">
        <f aca="false">IF(OR(N477="",B477=""),"",N477-B477)</f>
        <v/>
      </c>
      <c r="P477" s="24" t="str">
        <f aca="false">IF(J477="","",IF(AND(C477="IPD",J477&lt;=24),"Yes",IF(AND(C477&lt;&gt;"IPD",J477&lt;=48),"Yes","No")))</f>
        <v/>
      </c>
      <c r="Q477" s="24" t="str">
        <f aca="false">IF(B477="","",TEXT(B477,"yyyy-mm"))</f>
        <v/>
      </c>
      <c r="R477" s="34" t="str">
        <f aca="false">IF(AND(Q477='Monthly Summary'!$C$4,J477&lt;&gt;""),J477,"")</f>
        <v/>
      </c>
      <c r="S477" s="24" t="str">
        <f aca="false">IF(A477="","",IFERROR(MATCH(A477,Responses!$A$2:$A$1001,0),""))</f>
        <v/>
      </c>
    </row>
    <row r="478" customFormat="false" ht="15" hidden="false" customHeight="false" outlineLevel="0" collapsed="false">
      <c r="A478" s="27"/>
      <c r="B478" s="32" t="str">
        <f aca="false">IF($S478="","",INDEX(Responses!$B$2:$B$1001,$S478))</f>
        <v/>
      </c>
      <c r="C478" s="24" t="str">
        <f aca="false">IF($S478="","",INDEX(Responses!$E$2:$E$1001,$S478)&amp;"")</f>
        <v/>
      </c>
      <c r="D478" s="24" t="str">
        <f aca="false">IF($S478="","",INDEX(Responses!$G$2:$G$1001,$S478)&amp;"")</f>
        <v/>
      </c>
      <c r="E478" s="24" t="str">
        <f aca="false">IF($S478="","",INDEX(Responses!$J$2:$J$1001,$S478))</f>
        <v/>
      </c>
      <c r="F478" s="24" t="str">
        <f aca="false">IF($S478="","",MID(IF(AND(INDEX(Responses!$M$2:$M$1001,$S478)&lt;&gt;"",INDEX(Responses!$M$2:$M$1001,$S478)&lt;=2),", Booking/Admission","")&amp;IF(AND(INDEX(Responses!$N$2:$N$1001,$S478)&lt;&gt;"",INDEX(Responses!$N$2:$N$1001,$S478)&lt;=2),", Waiting time","")&amp;IF(AND(INDEX(Responses!$O$2:$O$1001,$S478)&lt;&gt;"",INDEX(Responses!$O$2:$O$1001,$S478)&lt;=2),", Doctor communication","")&amp;IF(AND(INDEX(Responses!$P$2:$P$1001,$S478)&lt;&gt;"",INDEX(Responses!$P$2:$P$1001,$S478)&lt;=2),", Time to ask questions","")&amp;IF(AND(INDEX(Responses!$Q$2:$Q$1001,$S478)&lt;&gt;"",INDEX(Responses!$Q$2:$Q$1001,$S478)&lt;=2),", Front desk and billing staff","")&amp;IF(AND(INDEX(Responses!$R$2:$R$1001,$S478)&lt;&gt;"",INDEX(Responses!$R$2:$R$1001,$S478)&lt;=2),", Billing clarity","")&amp;IF(AND(INDEX(Responses!$S$2:$S$1001,$S478)&lt;&gt;"",INDEX(Responses!$S$2:$S$1001,$S478)&lt;=2),", Cleanliness","")&amp;IF(AND(INDEX(Responses!$T$2:$T$1001,$S478)&lt;&gt;"",INDEX(Responses!$T$2:$T$1001,$S478)&lt;=2),", Nursing responsiveness","")&amp;IF(AND(INDEX(Responses!$U$2:$U$1001,$S478)&lt;&gt;"",INDEX(Responses!$U$2:$U$1001,$S478)&lt;=2),", Nursing courtesy","")&amp;IF(AND(INDEX(Responses!$V$2:$V$1001,$S478)&lt;&gt;"",INDEX(Responses!$V$2:$V$1001,$S478)&lt;=2),", Food","")&amp;IF(AND(INDEX(Responses!$W$2:$W$1001,$S478)&lt;&gt;"",INDEX(Responses!$W$2:$W$1001,$S478)&lt;=2),", Insurance/TPA","")&amp;IF(AND(INDEX(Responses!$X$2:$X$1001,$S478)&lt;&gt;"",INDEX(Responses!$X$2:$X$1001,$S478)&lt;=2),", Discharge process","")&amp;IF(AND(INDEX(Responses!$Y$2:$Y$1001,$S478)&lt;&gt;"",INDEX(Responses!$Y$2:$Y$1001,$S478)&lt;=2),", Discharge instructions",""),3,500))</f>
        <v/>
      </c>
      <c r="G478" s="24" t="str">
        <f aca="false">IF($S478="","",INDEX(Responses!$L$2:$L$1001,$S478)&amp;"")</f>
        <v/>
      </c>
      <c r="H478" s="27"/>
      <c r="I478" s="33"/>
      <c r="J478" s="34" t="str">
        <f aca="false">IF(OR(I478="",B478=""),"",ROUND((I478-B478)*24,1))</f>
        <v/>
      </c>
      <c r="K478" s="27"/>
      <c r="L478" s="27"/>
      <c r="M478" s="27"/>
      <c r="N478" s="35"/>
      <c r="O478" s="36" t="str">
        <f aca="false">IF(OR(N478="",B478=""),"",N478-B478)</f>
        <v/>
      </c>
      <c r="P478" s="24" t="str">
        <f aca="false">IF(J478="","",IF(AND(C478="IPD",J478&lt;=24),"Yes",IF(AND(C478&lt;&gt;"IPD",J478&lt;=48),"Yes","No")))</f>
        <v/>
      </c>
      <c r="Q478" s="24" t="str">
        <f aca="false">IF(B478="","",TEXT(B478,"yyyy-mm"))</f>
        <v/>
      </c>
      <c r="R478" s="34" t="str">
        <f aca="false">IF(AND(Q478='Monthly Summary'!$C$4,J478&lt;&gt;""),J478,"")</f>
        <v/>
      </c>
      <c r="S478" s="24" t="str">
        <f aca="false">IF(A478="","",IFERROR(MATCH(A478,Responses!$A$2:$A$1001,0),""))</f>
        <v/>
      </c>
    </row>
    <row r="479" customFormat="false" ht="15" hidden="false" customHeight="false" outlineLevel="0" collapsed="false">
      <c r="A479" s="27"/>
      <c r="B479" s="32" t="str">
        <f aca="false">IF($S479="","",INDEX(Responses!$B$2:$B$1001,$S479))</f>
        <v/>
      </c>
      <c r="C479" s="24" t="str">
        <f aca="false">IF($S479="","",INDEX(Responses!$E$2:$E$1001,$S479)&amp;"")</f>
        <v/>
      </c>
      <c r="D479" s="24" t="str">
        <f aca="false">IF($S479="","",INDEX(Responses!$G$2:$G$1001,$S479)&amp;"")</f>
        <v/>
      </c>
      <c r="E479" s="24" t="str">
        <f aca="false">IF($S479="","",INDEX(Responses!$J$2:$J$1001,$S479))</f>
        <v/>
      </c>
      <c r="F479" s="24" t="str">
        <f aca="false">IF($S479="","",MID(IF(AND(INDEX(Responses!$M$2:$M$1001,$S479)&lt;&gt;"",INDEX(Responses!$M$2:$M$1001,$S479)&lt;=2),", Booking/Admission","")&amp;IF(AND(INDEX(Responses!$N$2:$N$1001,$S479)&lt;&gt;"",INDEX(Responses!$N$2:$N$1001,$S479)&lt;=2),", Waiting time","")&amp;IF(AND(INDEX(Responses!$O$2:$O$1001,$S479)&lt;&gt;"",INDEX(Responses!$O$2:$O$1001,$S479)&lt;=2),", Doctor communication","")&amp;IF(AND(INDEX(Responses!$P$2:$P$1001,$S479)&lt;&gt;"",INDEX(Responses!$P$2:$P$1001,$S479)&lt;=2),", Time to ask questions","")&amp;IF(AND(INDEX(Responses!$Q$2:$Q$1001,$S479)&lt;&gt;"",INDEX(Responses!$Q$2:$Q$1001,$S479)&lt;=2),", Front desk and billing staff","")&amp;IF(AND(INDEX(Responses!$R$2:$R$1001,$S479)&lt;&gt;"",INDEX(Responses!$R$2:$R$1001,$S479)&lt;=2),", Billing clarity","")&amp;IF(AND(INDEX(Responses!$S$2:$S$1001,$S479)&lt;&gt;"",INDEX(Responses!$S$2:$S$1001,$S479)&lt;=2),", Cleanliness","")&amp;IF(AND(INDEX(Responses!$T$2:$T$1001,$S479)&lt;&gt;"",INDEX(Responses!$T$2:$T$1001,$S479)&lt;=2),", Nursing responsiveness","")&amp;IF(AND(INDEX(Responses!$U$2:$U$1001,$S479)&lt;&gt;"",INDEX(Responses!$U$2:$U$1001,$S479)&lt;=2),", Nursing courtesy","")&amp;IF(AND(INDEX(Responses!$V$2:$V$1001,$S479)&lt;&gt;"",INDEX(Responses!$V$2:$V$1001,$S479)&lt;=2),", Food","")&amp;IF(AND(INDEX(Responses!$W$2:$W$1001,$S479)&lt;&gt;"",INDEX(Responses!$W$2:$W$1001,$S479)&lt;=2),", Insurance/TPA","")&amp;IF(AND(INDEX(Responses!$X$2:$X$1001,$S479)&lt;&gt;"",INDEX(Responses!$X$2:$X$1001,$S479)&lt;=2),", Discharge process","")&amp;IF(AND(INDEX(Responses!$Y$2:$Y$1001,$S479)&lt;&gt;"",INDEX(Responses!$Y$2:$Y$1001,$S479)&lt;=2),", Discharge instructions",""),3,500))</f>
        <v/>
      </c>
      <c r="G479" s="24" t="str">
        <f aca="false">IF($S479="","",INDEX(Responses!$L$2:$L$1001,$S479)&amp;"")</f>
        <v/>
      </c>
      <c r="H479" s="27"/>
      <c r="I479" s="33"/>
      <c r="J479" s="34" t="str">
        <f aca="false">IF(OR(I479="",B479=""),"",ROUND((I479-B479)*24,1))</f>
        <v/>
      </c>
      <c r="K479" s="27"/>
      <c r="L479" s="27"/>
      <c r="M479" s="27"/>
      <c r="N479" s="35"/>
      <c r="O479" s="36" t="str">
        <f aca="false">IF(OR(N479="",B479=""),"",N479-B479)</f>
        <v/>
      </c>
      <c r="P479" s="24" t="str">
        <f aca="false">IF(J479="","",IF(AND(C479="IPD",J479&lt;=24),"Yes",IF(AND(C479&lt;&gt;"IPD",J479&lt;=48),"Yes","No")))</f>
        <v/>
      </c>
      <c r="Q479" s="24" t="str">
        <f aca="false">IF(B479="","",TEXT(B479,"yyyy-mm"))</f>
        <v/>
      </c>
      <c r="R479" s="34" t="str">
        <f aca="false">IF(AND(Q479='Monthly Summary'!$C$4,J479&lt;&gt;""),J479,"")</f>
        <v/>
      </c>
      <c r="S479" s="24" t="str">
        <f aca="false">IF(A479="","",IFERROR(MATCH(A479,Responses!$A$2:$A$1001,0),""))</f>
        <v/>
      </c>
    </row>
    <row r="480" customFormat="false" ht="15" hidden="false" customHeight="false" outlineLevel="0" collapsed="false">
      <c r="A480" s="27"/>
      <c r="B480" s="32" t="str">
        <f aca="false">IF($S480="","",INDEX(Responses!$B$2:$B$1001,$S480))</f>
        <v/>
      </c>
      <c r="C480" s="24" t="str">
        <f aca="false">IF($S480="","",INDEX(Responses!$E$2:$E$1001,$S480)&amp;"")</f>
        <v/>
      </c>
      <c r="D480" s="24" t="str">
        <f aca="false">IF($S480="","",INDEX(Responses!$G$2:$G$1001,$S480)&amp;"")</f>
        <v/>
      </c>
      <c r="E480" s="24" t="str">
        <f aca="false">IF($S480="","",INDEX(Responses!$J$2:$J$1001,$S480))</f>
        <v/>
      </c>
      <c r="F480" s="24" t="str">
        <f aca="false">IF($S480="","",MID(IF(AND(INDEX(Responses!$M$2:$M$1001,$S480)&lt;&gt;"",INDEX(Responses!$M$2:$M$1001,$S480)&lt;=2),", Booking/Admission","")&amp;IF(AND(INDEX(Responses!$N$2:$N$1001,$S480)&lt;&gt;"",INDEX(Responses!$N$2:$N$1001,$S480)&lt;=2),", Waiting time","")&amp;IF(AND(INDEX(Responses!$O$2:$O$1001,$S480)&lt;&gt;"",INDEX(Responses!$O$2:$O$1001,$S480)&lt;=2),", Doctor communication","")&amp;IF(AND(INDEX(Responses!$P$2:$P$1001,$S480)&lt;&gt;"",INDEX(Responses!$P$2:$P$1001,$S480)&lt;=2),", Time to ask questions","")&amp;IF(AND(INDEX(Responses!$Q$2:$Q$1001,$S480)&lt;&gt;"",INDEX(Responses!$Q$2:$Q$1001,$S480)&lt;=2),", Front desk and billing staff","")&amp;IF(AND(INDEX(Responses!$R$2:$R$1001,$S480)&lt;&gt;"",INDEX(Responses!$R$2:$R$1001,$S480)&lt;=2),", Billing clarity","")&amp;IF(AND(INDEX(Responses!$S$2:$S$1001,$S480)&lt;&gt;"",INDEX(Responses!$S$2:$S$1001,$S480)&lt;=2),", Cleanliness","")&amp;IF(AND(INDEX(Responses!$T$2:$T$1001,$S480)&lt;&gt;"",INDEX(Responses!$T$2:$T$1001,$S480)&lt;=2),", Nursing responsiveness","")&amp;IF(AND(INDEX(Responses!$U$2:$U$1001,$S480)&lt;&gt;"",INDEX(Responses!$U$2:$U$1001,$S480)&lt;=2),", Nursing courtesy","")&amp;IF(AND(INDEX(Responses!$V$2:$V$1001,$S480)&lt;&gt;"",INDEX(Responses!$V$2:$V$1001,$S480)&lt;=2),", Food","")&amp;IF(AND(INDEX(Responses!$W$2:$W$1001,$S480)&lt;&gt;"",INDEX(Responses!$W$2:$W$1001,$S480)&lt;=2),", Insurance/TPA","")&amp;IF(AND(INDEX(Responses!$X$2:$X$1001,$S480)&lt;&gt;"",INDEX(Responses!$X$2:$X$1001,$S480)&lt;=2),", Discharge process","")&amp;IF(AND(INDEX(Responses!$Y$2:$Y$1001,$S480)&lt;&gt;"",INDEX(Responses!$Y$2:$Y$1001,$S480)&lt;=2),", Discharge instructions",""),3,500))</f>
        <v/>
      </c>
      <c r="G480" s="24" t="str">
        <f aca="false">IF($S480="","",INDEX(Responses!$L$2:$L$1001,$S480)&amp;"")</f>
        <v/>
      </c>
      <c r="H480" s="27"/>
      <c r="I480" s="33"/>
      <c r="J480" s="34" t="str">
        <f aca="false">IF(OR(I480="",B480=""),"",ROUND((I480-B480)*24,1))</f>
        <v/>
      </c>
      <c r="K480" s="27"/>
      <c r="L480" s="27"/>
      <c r="M480" s="27"/>
      <c r="N480" s="35"/>
      <c r="O480" s="36" t="str">
        <f aca="false">IF(OR(N480="",B480=""),"",N480-B480)</f>
        <v/>
      </c>
      <c r="P480" s="24" t="str">
        <f aca="false">IF(J480="","",IF(AND(C480="IPD",J480&lt;=24),"Yes",IF(AND(C480&lt;&gt;"IPD",J480&lt;=48),"Yes","No")))</f>
        <v/>
      </c>
      <c r="Q480" s="24" t="str">
        <f aca="false">IF(B480="","",TEXT(B480,"yyyy-mm"))</f>
        <v/>
      </c>
      <c r="R480" s="34" t="str">
        <f aca="false">IF(AND(Q480='Monthly Summary'!$C$4,J480&lt;&gt;""),J480,"")</f>
        <v/>
      </c>
      <c r="S480" s="24" t="str">
        <f aca="false">IF(A480="","",IFERROR(MATCH(A480,Responses!$A$2:$A$1001,0),""))</f>
        <v/>
      </c>
    </row>
    <row r="481" customFormat="false" ht="15" hidden="false" customHeight="false" outlineLevel="0" collapsed="false">
      <c r="A481" s="27"/>
      <c r="B481" s="32" t="str">
        <f aca="false">IF($S481="","",INDEX(Responses!$B$2:$B$1001,$S481))</f>
        <v/>
      </c>
      <c r="C481" s="24" t="str">
        <f aca="false">IF($S481="","",INDEX(Responses!$E$2:$E$1001,$S481)&amp;"")</f>
        <v/>
      </c>
      <c r="D481" s="24" t="str">
        <f aca="false">IF($S481="","",INDEX(Responses!$G$2:$G$1001,$S481)&amp;"")</f>
        <v/>
      </c>
      <c r="E481" s="24" t="str">
        <f aca="false">IF($S481="","",INDEX(Responses!$J$2:$J$1001,$S481))</f>
        <v/>
      </c>
      <c r="F481" s="24" t="str">
        <f aca="false">IF($S481="","",MID(IF(AND(INDEX(Responses!$M$2:$M$1001,$S481)&lt;&gt;"",INDEX(Responses!$M$2:$M$1001,$S481)&lt;=2),", Booking/Admission","")&amp;IF(AND(INDEX(Responses!$N$2:$N$1001,$S481)&lt;&gt;"",INDEX(Responses!$N$2:$N$1001,$S481)&lt;=2),", Waiting time","")&amp;IF(AND(INDEX(Responses!$O$2:$O$1001,$S481)&lt;&gt;"",INDEX(Responses!$O$2:$O$1001,$S481)&lt;=2),", Doctor communication","")&amp;IF(AND(INDEX(Responses!$P$2:$P$1001,$S481)&lt;&gt;"",INDEX(Responses!$P$2:$P$1001,$S481)&lt;=2),", Time to ask questions","")&amp;IF(AND(INDEX(Responses!$Q$2:$Q$1001,$S481)&lt;&gt;"",INDEX(Responses!$Q$2:$Q$1001,$S481)&lt;=2),", Front desk and billing staff","")&amp;IF(AND(INDEX(Responses!$R$2:$R$1001,$S481)&lt;&gt;"",INDEX(Responses!$R$2:$R$1001,$S481)&lt;=2),", Billing clarity","")&amp;IF(AND(INDEX(Responses!$S$2:$S$1001,$S481)&lt;&gt;"",INDEX(Responses!$S$2:$S$1001,$S481)&lt;=2),", Cleanliness","")&amp;IF(AND(INDEX(Responses!$T$2:$T$1001,$S481)&lt;&gt;"",INDEX(Responses!$T$2:$T$1001,$S481)&lt;=2),", Nursing responsiveness","")&amp;IF(AND(INDEX(Responses!$U$2:$U$1001,$S481)&lt;&gt;"",INDEX(Responses!$U$2:$U$1001,$S481)&lt;=2),", Nursing courtesy","")&amp;IF(AND(INDEX(Responses!$V$2:$V$1001,$S481)&lt;&gt;"",INDEX(Responses!$V$2:$V$1001,$S481)&lt;=2),", Food","")&amp;IF(AND(INDEX(Responses!$W$2:$W$1001,$S481)&lt;&gt;"",INDEX(Responses!$W$2:$W$1001,$S481)&lt;=2),", Insurance/TPA","")&amp;IF(AND(INDEX(Responses!$X$2:$X$1001,$S481)&lt;&gt;"",INDEX(Responses!$X$2:$X$1001,$S481)&lt;=2),", Discharge process","")&amp;IF(AND(INDEX(Responses!$Y$2:$Y$1001,$S481)&lt;&gt;"",INDEX(Responses!$Y$2:$Y$1001,$S481)&lt;=2),", Discharge instructions",""),3,500))</f>
        <v/>
      </c>
      <c r="G481" s="24" t="str">
        <f aca="false">IF($S481="","",INDEX(Responses!$L$2:$L$1001,$S481)&amp;"")</f>
        <v/>
      </c>
      <c r="H481" s="27"/>
      <c r="I481" s="33"/>
      <c r="J481" s="34" t="str">
        <f aca="false">IF(OR(I481="",B481=""),"",ROUND((I481-B481)*24,1))</f>
        <v/>
      </c>
      <c r="K481" s="27"/>
      <c r="L481" s="27"/>
      <c r="M481" s="27"/>
      <c r="N481" s="35"/>
      <c r="O481" s="36" t="str">
        <f aca="false">IF(OR(N481="",B481=""),"",N481-B481)</f>
        <v/>
      </c>
      <c r="P481" s="24" t="str">
        <f aca="false">IF(J481="","",IF(AND(C481="IPD",J481&lt;=24),"Yes",IF(AND(C481&lt;&gt;"IPD",J481&lt;=48),"Yes","No")))</f>
        <v/>
      </c>
      <c r="Q481" s="24" t="str">
        <f aca="false">IF(B481="","",TEXT(B481,"yyyy-mm"))</f>
        <v/>
      </c>
      <c r="R481" s="34" t="str">
        <f aca="false">IF(AND(Q481='Monthly Summary'!$C$4,J481&lt;&gt;""),J481,"")</f>
        <v/>
      </c>
      <c r="S481" s="24" t="str">
        <f aca="false">IF(A481="","",IFERROR(MATCH(A481,Responses!$A$2:$A$1001,0),""))</f>
        <v/>
      </c>
    </row>
    <row r="482" customFormat="false" ht="15" hidden="false" customHeight="false" outlineLevel="0" collapsed="false">
      <c r="A482" s="27"/>
      <c r="B482" s="32" t="str">
        <f aca="false">IF($S482="","",INDEX(Responses!$B$2:$B$1001,$S482))</f>
        <v/>
      </c>
      <c r="C482" s="24" t="str">
        <f aca="false">IF($S482="","",INDEX(Responses!$E$2:$E$1001,$S482)&amp;"")</f>
        <v/>
      </c>
      <c r="D482" s="24" t="str">
        <f aca="false">IF($S482="","",INDEX(Responses!$G$2:$G$1001,$S482)&amp;"")</f>
        <v/>
      </c>
      <c r="E482" s="24" t="str">
        <f aca="false">IF($S482="","",INDEX(Responses!$J$2:$J$1001,$S482))</f>
        <v/>
      </c>
      <c r="F482" s="24" t="str">
        <f aca="false">IF($S482="","",MID(IF(AND(INDEX(Responses!$M$2:$M$1001,$S482)&lt;&gt;"",INDEX(Responses!$M$2:$M$1001,$S482)&lt;=2),", Booking/Admission","")&amp;IF(AND(INDEX(Responses!$N$2:$N$1001,$S482)&lt;&gt;"",INDEX(Responses!$N$2:$N$1001,$S482)&lt;=2),", Waiting time","")&amp;IF(AND(INDEX(Responses!$O$2:$O$1001,$S482)&lt;&gt;"",INDEX(Responses!$O$2:$O$1001,$S482)&lt;=2),", Doctor communication","")&amp;IF(AND(INDEX(Responses!$P$2:$P$1001,$S482)&lt;&gt;"",INDEX(Responses!$P$2:$P$1001,$S482)&lt;=2),", Time to ask questions","")&amp;IF(AND(INDEX(Responses!$Q$2:$Q$1001,$S482)&lt;&gt;"",INDEX(Responses!$Q$2:$Q$1001,$S482)&lt;=2),", Front desk and billing staff","")&amp;IF(AND(INDEX(Responses!$R$2:$R$1001,$S482)&lt;&gt;"",INDEX(Responses!$R$2:$R$1001,$S482)&lt;=2),", Billing clarity","")&amp;IF(AND(INDEX(Responses!$S$2:$S$1001,$S482)&lt;&gt;"",INDEX(Responses!$S$2:$S$1001,$S482)&lt;=2),", Cleanliness","")&amp;IF(AND(INDEX(Responses!$T$2:$T$1001,$S482)&lt;&gt;"",INDEX(Responses!$T$2:$T$1001,$S482)&lt;=2),", Nursing responsiveness","")&amp;IF(AND(INDEX(Responses!$U$2:$U$1001,$S482)&lt;&gt;"",INDEX(Responses!$U$2:$U$1001,$S482)&lt;=2),", Nursing courtesy","")&amp;IF(AND(INDEX(Responses!$V$2:$V$1001,$S482)&lt;&gt;"",INDEX(Responses!$V$2:$V$1001,$S482)&lt;=2),", Food","")&amp;IF(AND(INDEX(Responses!$W$2:$W$1001,$S482)&lt;&gt;"",INDEX(Responses!$W$2:$W$1001,$S482)&lt;=2),", Insurance/TPA","")&amp;IF(AND(INDEX(Responses!$X$2:$X$1001,$S482)&lt;&gt;"",INDEX(Responses!$X$2:$X$1001,$S482)&lt;=2),", Discharge process","")&amp;IF(AND(INDEX(Responses!$Y$2:$Y$1001,$S482)&lt;&gt;"",INDEX(Responses!$Y$2:$Y$1001,$S482)&lt;=2),", Discharge instructions",""),3,500))</f>
        <v/>
      </c>
      <c r="G482" s="24" t="str">
        <f aca="false">IF($S482="","",INDEX(Responses!$L$2:$L$1001,$S482)&amp;"")</f>
        <v/>
      </c>
      <c r="H482" s="27"/>
      <c r="I482" s="33"/>
      <c r="J482" s="34" t="str">
        <f aca="false">IF(OR(I482="",B482=""),"",ROUND((I482-B482)*24,1))</f>
        <v/>
      </c>
      <c r="K482" s="27"/>
      <c r="L482" s="27"/>
      <c r="M482" s="27"/>
      <c r="N482" s="35"/>
      <c r="O482" s="36" t="str">
        <f aca="false">IF(OR(N482="",B482=""),"",N482-B482)</f>
        <v/>
      </c>
      <c r="P482" s="24" t="str">
        <f aca="false">IF(J482="","",IF(AND(C482="IPD",J482&lt;=24),"Yes",IF(AND(C482&lt;&gt;"IPD",J482&lt;=48),"Yes","No")))</f>
        <v/>
      </c>
      <c r="Q482" s="24" t="str">
        <f aca="false">IF(B482="","",TEXT(B482,"yyyy-mm"))</f>
        <v/>
      </c>
      <c r="R482" s="34" t="str">
        <f aca="false">IF(AND(Q482='Monthly Summary'!$C$4,J482&lt;&gt;""),J482,"")</f>
        <v/>
      </c>
      <c r="S482" s="24" t="str">
        <f aca="false">IF(A482="","",IFERROR(MATCH(A482,Responses!$A$2:$A$1001,0),""))</f>
        <v/>
      </c>
    </row>
    <row r="483" customFormat="false" ht="15" hidden="false" customHeight="false" outlineLevel="0" collapsed="false">
      <c r="A483" s="27"/>
      <c r="B483" s="32" t="str">
        <f aca="false">IF($S483="","",INDEX(Responses!$B$2:$B$1001,$S483))</f>
        <v/>
      </c>
      <c r="C483" s="24" t="str">
        <f aca="false">IF($S483="","",INDEX(Responses!$E$2:$E$1001,$S483)&amp;"")</f>
        <v/>
      </c>
      <c r="D483" s="24" t="str">
        <f aca="false">IF($S483="","",INDEX(Responses!$G$2:$G$1001,$S483)&amp;"")</f>
        <v/>
      </c>
      <c r="E483" s="24" t="str">
        <f aca="false">IF($S483="","",INDEX(Responses!$J$2:$J$1001,$S483))</f>
        <v/>
      </c>
      <c r="F483" s="24" t="str">
        <f aca="false">IF($S483="","",MID(IF(AND(INDEX(Responses!$M$2:$M$1001,$S483)&lt;&gt;"",INDEX(Responses!$M$2:$M$1001,$S483)&lt;=2),", Booking/Admission","")&amp;IF(AND(INDEX(Responses!$N$2:$N$1001,$S483)&lt;&gt;"",INDEX(Responses!$N$2:$N$1001,$S483)&lt;=2),", Waiting time","")&amp;IF(AND(INDEX(Responses!$O$2:$O$1001,$S483)&lt;&gt;"",INDEX(Responses!$O$2:$O$1001,$S483)&lt;=2),", Doctor communication","")&amp;IF(AND(INDEX(Responses!$P$2:$P$1001,$S483)&lt;&gt;"",INDEX(Responses!$P$2:$P$1001,$S483)&lt;=2),", Time to ask questions","")&amp;IF(AND(INDEX(Responses!$Q$2:$Q$1001,$S483)&lt;&gt;"",INDEX(Responses!$Q$2:$Q$1001,$S483)&lt;=2),", Front desk and billing staff","")&amp;IF(AND(INDEX(Responses!$R$2:$R$1001,$S483)&lt;&gt;"",INDEX(Responses!$R$2:$R$1001,$S483)&lt;=2),", Billing clarity","")&amp;IF(AND(INDEX(Responses!$S$2:$S$1001,$S483)&lt;&gt;"",INDEX(Responses!$S$2:$S$1001,$S483)&lt;=2),", Cleanliness","")&amp;IF(AND(INDEX(Responses!$T$2:$T$1001,$S483)&lt;&gt;"",INDEX(Responses!$T$2:$T$1001,$S483)&lt;=2),", Nursing responsiveness","")&amp;IF(AND(INDEX(Responses!$U$2:$U$1001,$S483)&lt;&gt;"",INDEX(Responses!$U$2:$U$1001,$S483)&lt;=2),", Nursing courtesy","")&amp;IF(AND(INDEX(Responses!$V$2:$V$1001,$S483)&lt;&gt;"",INDEX(Responses!$V$2:$V$1001,$S483)&lt;=2),", Food","")&amp;IF(AND(INDEX(Responses!$W$2:$W$1001,$S483)&lt;&gt;"",INDEX(Responses!$W$2:$W$1001,$S483)&lt;=2),", Insurance/TPA","")&amp;IF(AND(INDEX(Responses!$X$2:$X$1001,$S483)&lt;&gt;"",INDEX(Responses!$X$2:$X$1001,$S483)&lt;=2),", Discharge process","")&amp;IF(AND(INDEX(Responses!$Y$2:$Y$1001,$S483)&lt;&gt;"",INDEX(Responses!$Y$2:$Y$1001,$S483)&lt;=2),", Discharge instructions",""),3,500))</f>
        <v/>
      </c>
      <c r="G483" s="24" t="str">
        <f aca="false">IF($S483="","",INDEX(Responses!$L$2:$L$1001,$S483)&amp;"")</f>
        <v/>
      </c>
      <c r="H483" s="27"/>
      <c r="I483" s="33"/>
      <c r="J483" s="34" t="str">
        <f aca="false">IF(OR(I483="",B483=""),"",ROUND((I483-B483)*24,1))</f>
        <v/>
      </c>
      <c r="K483" s="27"/>
      <c r="L483" s="27"/>
      <c r="M483" s="27"/>
      <c r="N483" s="35"/>
      <c r="O483" s="36" t="str">
        <f aca="false">IF(OR(N483="",B483=""),"",N483-B483)</f>
        <v/>
      </c>
      <c r="P483" s="24" t="str">
        <f aca="false">IF(J483="","",IF(AND(C483="IPD",J483&lt;=24),"Yes",IF(AND(C483&lt;&gt;"IPD",J483&lt;=48),"Yes","No")))</f>
        <v/>
      </c>
      <c r="Q483" s="24" t="str">
        <f aca="false">IF(B483="","",TEXT(B483,"yyyy-mm"))</f>
        <v/>
      </c>
      <c r="R483" s="34" t="str">
        <f aca="false">IF(AND(Q483='Monthly Summary'!$C$4,J483&lt;&gt;""),J483,"")</f>
        <v/>
      </c>
      <c r="S483" s="24" t="str">
        <f aca="false">IF(A483="","",IFERROR(MATCH(A483,Responses!$A$2:$A$1001,0),""))</f>
        <v/>
      </c>
    </row>
    <row r="484" customFormat="false" ht="15" hidden="false" customHeight="false" outlineLevel="0" collapsed="false">
      <c r="A484" s="27"/>
      <c r="B484" s="32" t="str">
        <f aca="false">IF($S484="","",INDEX(Responses!$B$2:$B$1001,$S484))</f>
        <v/>
      </c>
      <c r="C484" s="24" t="str">
        <f aca="false">IF($S484="","",INDEX(Responses!$E$2:$E$1001,$S484)&amp;"")</f>
        <v/>
      </c>
      <c r="D484" s="24" t="str">
        <f aca="false">IF($S484="","",INDEX(Responses!$G$2:$G$1001,$S484)&amp;"")</f>
        <v/>
      </c>
      <c r="E484" s="24" t="str">
        <f aca="false">IF($S484="","",INDEX(Responses!$J$2:$J$1001,$S484))</f>
        <v/>
      </c>
      <c r="F484" s="24" t="str">
        <f aca="false">IF($S484="","",MID(IF(AND(INDEX(Responses!$M$2:$M$1001,$S484)&lt;&gt;"",INDEX(Responses!$M$2:$M$1001,$S484)&lt;=2),", Booking/Admission","")&amp;IF(AND(INDEX(Responses!$N$2:$N$1001,$S484)&lt;&gt;"",INDEX(Responses!$N$2:$N$1001,$S484)&lt;=2),", Waiting time","")&amp;IF(AND(INDEX(Responses!$O$2:$O$1001,$S484)&lt;&gt;"",INDEX(Responses!$O$2:$O$1001,$S484)&lt;=2),", Doctor communication","")&amp;IF(AND(INDEX(Responses!$P$2:$P$1001,$S484)&lt;&gt;"",INDEX(Responses!$P$2:$P$1001,$S484)&lt;=2),", Time to ask questions","")&amp;IF(AND(INDEX(Responses!$Q$2:$Q$1001,$S484)&lt;&gt;"",INDEX(Responses!$Q$2:$Q$1001,$S484)&lt;=2),", Front desk and billing staff","")&amp;IF(AND(INDEX(Responses!$R$2:$R$1001,$S484)&lt;&gt;"",INDEX(Responses!$R$2:$R$1001,$S484)&lt;=2),", Billing clarity","")&amp;IF(AND(INDEX(Responses!$S$2:$S$1001,$S484)&lt;&gt;"",INDEX(Responses!$S$2:$S$1001,$S484)&lt;=2),", Cleanliness","")&amp;IF(AND(INDEX(Responses!$T$2:$T$1001,$S484)&lt;&gt;"",INDEX(Responses!$T$2:$T$1001,$S484)&lt;=2),", Nursing responsiveness","")&amp;IF(AND(INDEX(Responses!$U$2:$U$1001,$S484)&lt;&gt;"",INDEX(Responses!$U$2:$U$1001,$S484)&lt;=2),", Nursing courtesy","")&amp;IF(AND(INDEX(Responses!$V$2:$V$1001,$S484)&lt;&gt;"",INDEX(Responses!$V$2:$V$1001,$S484)&lt;=2),", Food","")&amp;IF(AND(INDEX(Responses!$W$2:$W$1001,$S484)&lt;&gt;"",INDEX(Responses!$W$2:$W$1001,$S484)&lt;=2),", Insurance/TPA","")&amp;IF(AND(INDEX(Responses!$X$2:$X$1001,$S484)&lt;&gt;"",INDEX(Responses!$X$2:$X$1001,$S484)&lt;=2),", Discharge process","")&amp;IF(AND(INDEX(Responses!$Y$2:$Y$1001,$S484)&lt;&gt;"",INDEX(Responses!$Y$2:$Y$1001,$S484)&lt;=2),", Discharge instructions",""),3,500))</f>
        <v/>
      </c>
      <c r="G484" s="24" t="str">
        <f aca="false">IF($S484="","",INDEX(Responses!$L$2:$L$1001,$S484)&amp;"")</f>
        <v/>
      </c>
      <c r="H484" s="27"/>
      <c r="I484" s="33"/>
      <c r="J484" s="34" t="str">
        <f aca="false">IF(OR(I484="",B484=""),"",ROUND((I484-B484)*24,1))</f>
        <v/>
      </c>
      <c r="K484" s="27"/>
      <c r="L484" s="27"/>
      <c r="M484" s="27"/>
      <c r="N484" s="35"/>
      <c r="O484" s="36" t="str">
        <f aca="false">IF(OR(N484="",B484=""),"",N484-B484)</f>
        <v/>
      </c>
      <c r="P484" s="24" t="str">
        <f aca="false">IF(J484="","",IF(AND(C484="IPD",J484&lt;=24),"Yes",IF(AND(C484&lt;&gt;"IPD",J484&lt;=48),"Yes","No")))</f>
        <v/>
      </c>
      <c r="Q484" s="24" t="str">
        <f aca="false">IF(B484="","",TEXT(B484,"yyyy-mm"))</f>
        <v/>
      </c>
      <c r="R484" s="34" t="str">
        <f aca="false">IF(AND(Q484='Monthly Summary'!$C$4,J484&lt;&gt;""),J484,"")</f>
        <v/>
      </c>
      <c r="S484" s="24" t="str">
        <f aca="false">IF(A484="","",IFERROR(MATCH(A484,Responses!$A$2:$A$1001,0),""))</f>
        <v/>
      </c>
    </row>
    <row r="485" customFormat="false" ht="15" hidden="false" customHeight="false" outlineLevel="0" collapsed="false">
      <c r="A485" s="27"/>
      <c r="B485" s="32" t="str">
        <f aca="false">IF($S485="","",INDEX(Responses!$B$2:$B$1001,$S485))</f>
        <v/>
      </c>
      <c r="C485" s="24" t="str">
        <f aca="false">IF($S485="","",INDEX(Responses!$E$2:$E$1001,$S485)&amp;"")</f>
        <v/>
      </c>
      <c r="D485" s="24" t="str">
        <f aca="false">IF($S485="","",INDEX(Responses!$G$2:$G$1001,$S485)&amp;"")</f>
        <v/>
      </c>
      <c r="E485" s="24" t="str">
        <f aca="false">IF($S485="","",INDEX(Responses!$J$2:$J$1001,$S485))</f>
        <v/>
      </c>
      <c r="F485" s="24" t="str">
        <f aca="false">IF($S485="","",MID(IF(AND(INDEX(Responses!$M$2:$M$1001,$S485)&lt;&gt;"",INDEX(Responses!$M$2:$M$1001,$S485)&lt;=2),", Booking/Admission","")&amp;IF(AND(INDEX(Responses!$N$2:$N$1001,$S485)&lt;&gt;"",INDEX(Responses!$N$2:$N$1001,$S485)&lt;=2),", Waiting time","")&amp;IF(AND(INDEX(Responses!$O$2:$O$1001,$S485)&lt;&gt;"",INDEX(Responses!$O$2:$O$1001,$S485)&lt;=2),", Doctor communication","")&amp;IF(AND(INDEX(Responses!$P$2:$P$1001,$S485)&lt;&gt;"",INDEX(Responses!$P$2:$P$1001,$S485)&lt;=2),", Time to ask questions","")&amp;IF(AND(INDEX(Responses!$Q$2:$Q$1001,$S485)&lt;&gt;"",INDEX(Responses!$Q$2:$Q$1001,$S485)&lt;=2),", Front desk and billing staff","")&amp;IF(AND(INDEX(Responses!$R$2:$R$1001,$S485)&lt;&gt;"",INDEX(Responses!$R$2:$R$1001,$S485)&lt;=2),", Billing clarity","")&amp;IF(AND(INDEX(Responses!$S$2:$S$1001,$S485)&lt;&gt;"",INDEX(Responses!$S$2:$S$1001,$S485)&lt;=2),", Cleanliness","")&amp;IF(AND(INDEX(Responses!$T$2:$T$1001,$S485)&lt;&gt;"",INDEX(Responses!$T$2:$T$1001,$S485)&lt;=2),", Nursing responsiveness","")&amp;IF(AND(INDEX(Responses!$U$2:$U$1001,$S485)&lt;&gt;"",INDEX(Responses!$U$2:$U$1001,$S485)&lt;=2),", Nursing courtesy","")&amp;IF(AND(INDEX(Responses!$V$2:$V$1001,$S485)&lt;&gt;"",INDEX(Responses!$V$2:$V$1001,$S485)&lt;=2),", Food","")&amp;IF(AND(INDEX(Responses!$W$2:$W$1001,$S485)&lt;&gt;"",INDEX(Responses!$W$2:$W$1001,$S485)&lt;=2),", Insurance/TPA","")&amp;IF(AND(INDEX(Responses!$X$2:$X$1001,$S485)&lt;&gt;"",INDEX(Responses!$X$2:$X$1001,$S485)&lt;=2),", Discharge process","")&amp;IF(AND(INDEX(Responses!$Y$2:$Y$1001,$S485)&lt;&gt;"",INDEX(Responses!$Y$2:$Y$1001,$S485)&lt;=2),", Discharge instructions",""),3,500))</f>
        <v/>
      </c>
      <c r="G485" s="24" t="str">
        <f aca="false">IF($S485="","",INDEX(Responses!$L$2:$L$1001,$S485)&amp;"")</f>
        <v/>
      </c>
      <c r="H485" s="27"/>
      <c r="I485" s="33"/>
      <c r="J485" s="34" t="str">
        <f aca="false">IF(OR(I485="",B485=""),"",ROUND((I485-B485)*24,1))</f>
        <v/>
      </c>
      <c r="K485" s="27"/>
      <c r="L485" s="27"/>
      <c r="M485" s="27"/>
      <c r="N485" s="35"/>
      <c r="O485" s="36" t="str">
        <f aca="false">IF(OR(N485="",B485=""),"",N485-B485)</f>
        <v/>
      </c>
      <c r="P485" s="24" t="str">
        <f aca="false">IF(J485="","",IF(AND(C485="IPD",J485&lt;=24),"Yes",IF(AND(C485&lt;&gt;"IPD",J485&lt;=48),"Yes","No")))</f>
        <v/>
      </c>
      <c r="Q485" s="24" t="str">
        <f aca="false">IF(B485="","",TEXT(B485,"yyyy-mm"))</f>
        <v/>
      </c>
      <c r="R485" s="34" t="str">
        <f aca="false">IF(AND(Q485='Monthly Summary'!$C$4,J485&lt;&gt;""),J485,"")</f>
        <v/>
      </c>
      <c r="S485" s="24" t="str">
        <f aca="false">IF(A485="","",IFERROR(MATCH(A485,Responses!$A$2:$A$1001,0),""))</f>
        <v/>
      </c>
    </row>
    <row r="486" customFormat="false" ht="15" hidden="false" customHeight="false" outlineLevel="0" collapsed="false">
      <c r="A486" s="27"/>
      <c r="B486" s="32" t="str">
        <f aca="false">IF($S486="","",INDEX(Responses!$B$2:$B$1001,$S486))</f>
        <v/>
      </c>
      <c r="C486" s="24" t="str">
        <f aca="false">IF($S486="","",INDEX(Responses!$E$2:$E$1001,$S486)&amp;"")</f>
        <v/>
      </c>
      <c r="D486" s="24" t="str">
        <f aca="false">IF($S486="","",INDEX(Responses!$G$2:$G$1001,$S486)&amp;"")</f>
        <v/>
      </c>
      <c r="E486" s="24" t="str">
        <f aca="false">IF($S486="","",INDEX(Responses!$J$2:$J$1001,$S486))</f>
        <v/>
      </c>
      <c r="F486" s="24" t="str">
        <f aca="false">IF($S486="","",MID(IF(AND(INDEX(Responses!$M$2:$M$1001,$S486)&lt;&gt;"",INDEX(Responses!$M$2:$M$1001,$S486)&lt;=2),", Booking/Admission","")&amp;IF(AND(INDEX(Responses!$N$2:$N$1001,$S486)&lt;&gt;"",INDEX(Responses!$N$2:$N$1001,$S486)&lt;=2),", Waiting time","")&amp;IF(AND(INDEX(Responses!$O$2:$O$1001,$S486)&lt;&gt;"",INDEX(Responses!$O$2:$O$1001,$S486)&lt;=2),", Doctor communication","")&amp;IF(AND(INDEX(Responses!$P$2:$P$1001,$S486)&lt;&gt;"",INDEX(Responses!$P$2:$P$1001,$S486)&lt;=2),", Time to ask questions","")&amp;IF(AND(INDEX(Responses!$Q$2:$Q$1001,$S486)&lt;&gt;"",INDEX(Responses!$Q$2:$Q$1001,$S486)&lt;=2),", Front desk and billing staff","")&amp;IF(AND(INDEX(Responses!$R$2:$R$1001,$S486)&lt;&gt;"",INDEX(Responses!$R$2:$R$1001,$S486)&lt;=2),", Billing clarity","")&amp;IF(AND(INDEX(Responses!$S$2:$S$1001,$S486)&lt;&gt;"",INDEX(Responses!$S$2:$S$1001,$S486)&lt;=2),", Cleanliness","")&amp;IF(AND(INDEX(Responses!$T$2:$T$1001,$S486)&lt;&gt;"",INDEX(Responses!$T$2:$T$1001,$S486)&lt;=2),", Nursing responsiveness","")&amp;IF(AND(INDEX(Responses!$U$2:$U$1001,$S486)&lt;&gt;"",INDEX(Responses!$U$2:$U$1001,$S486)&lt;=2),", Nursing courtesy","")&amp;IF(AND(INDEX(Responses!$V$2:$V$1001,$S486)&lt;&gt;"",INDEX(Responses!$V$2:$V$1001,$S486)&lt;=2),", Food","")&amp;IF(AND(INDEX(Responses!$W$2:$W$1001,$S486)&lt;&gt;"",INDEX(Responses!$W$2:$W$1001,$S486)&lt;=2),", Insurance/TPA","")&amp;IF(AND(INDEX(Responses!$X$2:$X$1001,$S486)&lt;&gt;"",INDEX(Responses!$X$2:$X$1001,$S486)&lt;=2),", Discharge process","")&amp;IF(AND(INDEX(Responses!$Y$2:$Y$1001,$S486)&lt;&gt;"",INDEX(Responses!$Y$2:$Y$1001,$S486)&lt;=2),", Discharge instructions",""),3,500))</f>
        <v/>
      </c>
      <c r="G486" s="24" t="str">
        <f aca="false">IF($S486="","",INDEX(Responses!$L$2:$L$1001,$S486)&amp;"")</f>
        <v/>
      </c>
      <c r="H486" s="27"/>
      <c r="I486" s="33"/>
      <c r="J486" s="34" t="str">
        <f aca="false">IF(OR(I486="",B486=""),"",ROUND((I486-B486)*24,1))</f>
        <v/>
      </c>
      <c r="K486" s="27"/>
      <c r="L486" s="27"/>
      <c r="M486" s="27"/>
      <c r="N486" s="35"/>
      <c r="O486" s="36" t="str">
        <f aca="false">IF(OR(N486="",B486=""),"",N486-B486)</f>
        <v/>
      </c>
      <c r="P486" s="24" t="str">
        <f aca="false">IF(J486="","",IF(AND(C486="IPD",J486&lt;=24),"Yes",IF(AND(C486&lt;&gt;"IPD",J486&lt;=48),"Yes","No")))</f>
        <v/>
      </c>
      <c r="Q486" s="24" t="str">
        <f aca="false">IF(B486="","",TEXT(B486,"yyyy-mm"))</f>
        <v/>
      </c>
      <c r="R486" s="34" t="str">
        <f aca="false">IF(AND(Q486='Monthly Summary'!$C$4,J486&lt;&gt;""),J486,"")</f>
        <v/>
      </c>
      <c r="S486" s="24" t="str">
        <f aca="false">IF(A486="","",IFERROR(MATCH(A486,Responses!$A$2:$A$1001,0),""))</f>
        <v/>
      </c>
    </row>
    <row r="487" customFormat="false" ht="15" hidden="false" customHeight="false" outlineLevel="0" collapsed="false">
      <c r="A487" s="27"/>
      <c r="B487" s="32" t="str">
        <f aca="false">IF($S487="","",INDEX(Responses!$B$2:$B$1001,$S487))</f>
        <v/>
      </c>
      <c r="C487" s="24" t="str">
        <f aca="false">IF($S487="","",INDEX(Responses!$E$2:$E$1001,$S487)&amp;"")</f>
        <v/>
      </c>
      <c r="D487" s="24" t="str">
        <f aca="false">IF($S487="","",INDEX(Responses!$G$2:$G$1001,$S487)&amp;"")</f>
        <v/>
      </c>
      <c r="E487" s="24" t="str">
        <f aca="false">IF($S487="","",INDEX(Responses!$J$2:$J$1001,$S487))</f>
        <v/>
      </c>
      <c r="F487" s="24" t="str">
        <f aca="false">IF($S487="","",MID(IF(AND(INDEX(Responses!$M$2:$M$1001,$S487)&lt;&gt;"",INDEX(Responses!$M$2:$M$1001,$S487)&lt;=2),", Booking/Admission","")&amp;IF(AND(INDEX(Responses!$N$2:$N$1001,$S487)&lt;&gt;"",INDEX(Responses!$N$2:$N$1001,$S487)&lt;=2),", Waiting time","")&amp;IF(AND(INDEX(Responses!$O$2:$O$1001,$S487)&lt;&gt;"",INDEX(Responses!$O$2:$O$1001,$S487)&lt;=2),", Doctor communication","")&amp;IF(AND(INDEX(Responses!$P$2:$P$1001,$S487)&lt;&gt;"",INDEX(Responses!$P$2:$P$1001,$S487)&lt;=2),", Time to ask questions","")&amp;IF(AND(INDEX(Responses!$Q$2:$Q$1001,$S487)&lt;&gt;"",INDEX(Responses!$Q$2:$Q$1001,$S487)&lt;=2),", Front desk and billing staff","")&amp;IF(AND(INDEX(Responses!$R$2:$R$1001,$S487)&lt;&gt;"",INDEX(Responses!$R$2:$R$1001,$S487)&lt;=2),", Billing clarity","")&amp;IF(AND(INDEX(Responses!$S$2:$S$1001,$S487)&lt;&gt;"",INDEX(Responses!$S$2:$S$1001,$S487)&lt;=2),", Cleanliness","")&amp;IF(AND(INDEX(Responses!$T$2:$T$1001,$S487)&lt;&gt;"",INDEX(Responses!$T$2:$T$1001,$S487)&lt;=2),", Nursing responsiveness","")&amp;IF(AND(INDEX(Responses!$U$2:$U$1001,$S487)&lt;&gt;"",INDEX(Responses!$U$2:$U$1001,$S487)&lt;=2),", Nursing courtesy","")&amp;IF(AND(INDEX(Responses!$V$2:$V$1001,$S487)&lt;&gt;"",INDEX(Responses!$V$2:$V$1001,$S487)&lt;=2),", Food","")&amp;IF(AND(INDEX(Responses!$W$2:$W$1001,$S487)&lt;&gt;"",INDEX(Responses!$W$2:$W$1001,$S487)&lt;=2),", Insurance/TPA","")&amp;IF(AND(INDEX(Responses!$X$2:$X$1001,$S487)&lt;&gt;"",INDEX(Responses!$X$2:$X$1001,$S487)&lt;=2),", Discharge process","")&amp;IF(AND(INDEX(Responses!$Y$2:$Y$1001,$S487)&lt;&gt;"",INDEX(Responses!$Y$2:$Y$1001,$S487)&lt;=2),", Discharge instructions",""),3,500))</f>
        <v/>
      </c>
      <c r="G487" s="24" t="str">
        <f aca="false">IF($S487="","",INDEX(Responses!$L$2:$L$1001,$S487)&amp;"")</f>
        <v/>
      </c>
      <c r="H487" s="27"/>
      <c r="I487" s="33"/>
      <c r="J487" s="34" t="str">
        <f aca="false">IF(OR(I487="",B487=""),"",ROUND((I487-B487)*24,1))</f>
        <v/>
      </c>
      <c r="K487" s="27"/>
      <c r="L487" s="27"/>
      <c r="M487" s="27"/>
      <c r="N487" s="35"/>
      <c r="O487" s="36" t="str">
        <f aca="false">IF(OR(N487="",B487=""),"",N487-B487)</f>
        <v/>
      </c>
      <c r="P487" s="24" t="str">
        <f aca="false">IF(J487="","",IF(AND(C487="IPD",J487&lt;=24),"Yes",IF(AND(C487&lt;&gt;"IPD",J487&lt;=48),"Yes","No")))</f>
        <v/>
      </c>
      <c r="Q487" s="24" t="str">
        <f aca="false">IF(B487="","",TEXT(B487,"yyyy-mm"))</f>
        <v/>
      </c>
      <c r="R487" s="34" t="str">
        <f aca="false">IF(AND(Q487='Monthly Summary'!$C$4,J487&lt;&gt;""),J487,"")</f>
        <v/>
      </c>
      <c r="S487" s="24" t="str">
        <f aca="false">IF(A487="","",IFERROR(MATCH(A487,Responses!$A$2:$A$1001,0),""))</f>
        <v/>
      </c>
    </row>
    <row r="488" customFormat="false" ht="15" hidden="false" customHeight="false" outlineLevel="0" collapsed="false">
      <c r="A488" s="27"/>
      <c r="B488" s="32" t="str">
        <f aca="false">IF($S488="","",INDEX(Responses!$B$2:$B$1001,$S488))</f>
        <v/>
      </c>
      <c r="C488" s="24" t="str">
        <f aca="false">IF($S488="","",INDEX(Responses!$E$2:$E$1001,$S488)&amp;"")</f>
        <v/>
      </c>
      <c r="D488" s="24" t="str">
        <f aca="false">IF($S488="","",INDEX(Responses!$G$2:$G$1001,$S488)&amp;"")</f>
        <v/>
      </c>
      <c r="E488" s="24" t="str">
        <f aca="false">IF($S488="","",INDEX(Responses!$J$2:$J$1001,$S488))</f>
        <v/>
      </c>
      <c r="F488" s="24" t="str">
        <f aca="false">IF($S488="","",MID(IF(AND(INDEX(Responses!$M$2:$M$1001,$S488)&lt;&gt;"",INDEX(Responses!$M$2:$M$1001,$S488)&lt;=2),", Booking/Admission","")&amp;IF(AND(INDEX(Responses!$N$2:$N$1001,$S488)&lt;&gt;"",INDEX(Responses!$N$2:$N$1001,$S488)&lt;=2),", Waiting time","")&amp;IF(AND(INDEX(Responses!$O$2:$O$1001,$S488)&lt;&gt;"",INDEX(Responses!$O$2:$O$1001,$S488)&lt;=2),", Doctor communication","")&amp;IF(AND(INDEX(Responses!$P$2:$P$1001,$S488)&lt;&gt;"",INDEX(Responses!$P$2:$P$1001,$S488)&lt;=2),", Time to ask questions","")&amp;IF(AND(INDEX(Responses!$Q$2:$Q$1001,$S488)&lt;&gt;"",INDEX(Responses!$Q$2:$Q$1001,$S488)&lt;=2),", Front desk and billing staff","")&amp;IF(AND(INDEX(Responses!$R$2:$R$1001,$S488)&lt;&gt;"",INDEX(Responses!$R$2:$R$1001,$S488)&lt;=2),", Billing clarity","")&amp;IF(AND(INDEX(Responses!$S$2:$S$1001,$S488)&lt;&gt;"",INDEX(Responses!$S$2:$S$1001,$S488)&lt;=2),", Cleanliness","")&amp;IF(AND(INDEX(Responses!$T$2:$T$1001,$S488)&lt;&gt;"",INDEX(Responses!$T$2:$T$1001,$S488)&lt;=2),", Nursing responsiveness","")&amp;IF(AND(INDEX(Responses!$U$2:$U$1001,$S488)&lt;&gt;"",INDEX(Responses!$U$2:$U$1001,$S488)&lt;=2),", Nursing courtesy","")&amp;IF(AND(INDEX(Responses!$V$2:$V$1001,$S488)&lt;&gt;"",INDEX(Responses!$V$2:$V$1001,$S488)&lt;=2),", Food","")&amp;IF(AND(INDEX(Responses!$W$2:$W$1001,$S488)&lt;&gt;"",INDEX(Responses!$W$2:$W$1001,$S488)&lt;=2),", Insurance/TPA","")&amp;IF(AND(INDEX(Responses!$X$2:$X$1001,$S488)&lt;&gt;"",INDEX(Responses!$X$2:$X$1001,$S488)&lt;=2),", Discharge process","")&amp;IF(AND(INDEX(Responses!$Y$2:$Y$1001,$S488)&lt;&gt;"",INDEX(Responses!$Y$2:$Y$1001,$S488)&lt;=2),", Discharge instructions",""),3,500))</f>
        <v/>
      </c>
      <c r="G488" s="24" t="str">
        <f aca="false">IF($S488="","",INDEX(Responses!$L$2:$L$1001,$S488)&amp;"")</f>
        <v/>
      </c>
      <c r="H488" s="27"/>
      <c r="I488" s="33"/>
      <c r="J488" s="34" t="str">
        <f aca="false">IF(OR(I488="",B488=""),"",ROUND((I488-B488)*24,1))</f>
        <v/>
      </c>
      <c r="K488" s="27"/>
      <c r="L488" s="27"/>
      <c r="M488" s="27"/>
      <c r="N488" s="35"/>
      <c r="O488" s="36" t="str">
        <f aca="false">IF(OR(N488="",B488=""),"",N488-B488)</f>
        <v/>
      </c>
      <c r="P488" s="24" t="str">
        <f aca="false">IF(J488="","",IF(AND(C488="IPD",J488&lt;=24),"Yes",IF(AND(C488&lt;&gt;"IPD",J488&lt;=48),"Yes","No")))</f>
        <v/>
      </c>
      <c r="Q488" s="24" t="str">
        <f aca="false">IF(B488="","",TEXT(B488,"yyyy-mm"))</f>
        <v/>
      </c>
      <c r="R488" s="34" t="str">
        <f aca="false">IF(AND(Q488='Monthly Summary'!$C$4,J488&lt;&gt;""),J488,"")</f>
        <v/>
      </c>
      <c r="S488" s="24" t="str">
        <f aca="false">IF(A488="","",IFERROR(MATCH(A488,Responses!$A$2:$A$1001,0),""))</f>
        <v/>
      </c>
    </row>
    <row r="489" customFormat="false" ht="15" hidden="false" customHeight="false" outlineLevel="0" collapsed="false">
      <c r="A489" s="27"/>
      <c r="B489" s="32" t="str">
        <f aca="false">IF($S489="","",INDEX(Responses!$B$2:$B$1001,$S489))</f>
        <v/>
      </c>
      <c r="C489" s="24" t="str">
        <f aca="false">IF($S489="","",INDEX(Responses!$E$2:$E$1001,$S489)&amp;"")</f>
        <v/>
      </c>
      <c r="D489" s="24" t="str">
        <f aca="false">IF($S489="","",INDEX(Responses!$G$2:$G$1001,$S489)&amp;"")</f>
        <v/>
      </c>
      <c r="E489" s="24" t="str">
        <f aca="false">IF($S489="","",INDEX(Responses!$J$2:$J$1001,$S489))</f>
        <v/>
      </c>
      <c r="F489" s="24" t="str">
        <f aca="false">IF($S489="","",MID(IF(AND(INDEX(Responses!$M$2:$M$1001,$S489)&lt;&gt;"",INDEX(Responses!$M$2:$M$1001,$S489)&lt;=2),", Booking/Admission","")&amp;IF(AND(INDEX(Responses!$N$2:$N$1001,$S489)&lt;&gt;"",INDEX(Responses!$N$2:$N$1001,$S489)&lt;=2),", Waiting time","")&amp;IF(AND(INDEX(Responses!$O$2:$O$1001,$S489)&lt;&gt;"",INDEX(Responses!$O$2:$O$1001,$S489)&lt;=2),", Doctor communication","")&amp;IF(AND(INDEX(Responses!$P$2:$P$1001,$S489)&lt;&gt;"",INDEX(Responses!$P$2:$P$1001,$S489)&lt;=2),", Time to ask questions","")&amp;IF(AND(INDEX(Responses!$Q$2:$Q$1001,$S489)&lt;&gt;"",INDEX(Responses!$Q$2:$Q$1001,$S489)&lt;=2),", Front desk and billing staff","")&amp;IF(AND(INDEX(Responses!$R$2:$R$1001,$S489)&lt;&gt;"",INDEX(Responses!$R$2:$R$1001,$S489)&lt;=2),", Billing clarity","")&amp;IF(AND(INDEX(Responses!$S$2:$S$1001,$S489)&lt;&gt;"",INDEX(Responses!$S$2:$S$1001,$S489)&lt;=2),", Cleanliness","")&amp;IF(AND(INDEX(Responses!$T$2:$T$1001,$S489)&lt;&gt;"",INDEX(Responses!$T$2:$T$1001,$S489)&lt;=2),", Nursing responsiveness","")&amp;IF(AND(INDEX(Responses!$U$2:$U$1001,$S489)&lt;&gt;"",INDEX(Responses!$U$2:$U$1001,$S489)&lt;=2),", Nursing courtesy","")&amp;IF(AND(INDEX(Responses!$V$2:$V$1001,$S489)&lt;&gt;"",INDEX(Responses!$V$2:$V$1001,$S489)&lt;=2),", Food","")&amp;IF(AND(INDEX(Responses!$W$2:$W$1001,$S489)&lt;&gt;"",INDEX(Responses!$W$2:$W$1001,$S489)&lt;=2),", Insurance/TPA","")&amp;IF(AND(INDEX(Responses!$X$2:$X$1001,$S489)&lt;&gt;"",INDEX(Responses!$X$2:$X$1001,$S489)&lt;=2),", Discharge process","")&amp;IF(AND(INDEX(Responses!$Y$2:$Y$1001,$S489)&lt;&gt;"",INDEX(Responses!$Y$2:$Y$1001,$S489)&lt;=2),", Discharge instructions",""),3,500))</f>
        <v/>
      </c>
      <c r="G489" s="24" t="str">
        <f aca="false">IF($S489="","",INDEX(Responses!$L$2:$L$1001,$S489)&amp;"")</f>
        <v/>
      </c>
      <c r="H489" s="27"/>
      <c r="I489" s="33"/>
      <c r="J489" s="34" t="str">
        <f aca="false">IF(OR(I489="",B489=""),"",ROUND((I489-B489)*24,1))</f>
        <v/>
      </c>
      <c r="K489" s="27"/>
      <c r="L489" s="27"/>
      <c r="M489" s="27"/>
      <c r="N489" s="35"/>
      <c r="O489" s="36" t="str">
        <f aca="false">IF(OR(N489="",B489=""),"",N489-B489)</f>
        <v/>
      </c>
      <c r="P489" s="24" t="str">
        <f aca="false">IF(J489="","",IF(AND(C489="IPD",J489&lt;=24),"Yes",IF(AND(C489&lt;&gt;"IPD",J489&lt;=48),"Yes","No")))</f>
        <v/>
      </c>
      <c r="Q489" s="24" t="str">
        <f aca="false">IF(B489="","",TEXT(B489,"yyyy-mm"))</f>
        <v/>
      </c>
      <c r="R489" s="34" t="str">
        <f aca="false">IF(AND(Q489='Monthly Summary'!$C$4,J489&lt;&gt;""),J489,"")</f>
        <v/>
      </c>
      <c r="S489" s="24" t="str">
        <f aca="false">IF(A489="","",IFERROR(MATCH(A489,Responses!$A$2:$A$1001,0),""))</f>
        <v/>
      </c>
    </row>
    <row r="490" customFormat="false" ht="15" hidden="false" customHeight="false" outlineLevel="0" collapsed="false">
      <c r="A490" s="27"/>
      <c r="B490" s="32" t="str">
        <f aca="false">IF($S490="","",INDEX(Responses!$B$2:$B$1001,$S490))</f>
        <v/>
      </c>
      <c r="C490" s="24" t="str">
        <f aca="false">IF($S490="","",INDEX(Responses!$E$2:$E$1001,$S490)&amp;"")</f>
        <v/>
      </c>
      <c r="D490" s="24" t="str">
        <f aca="false">IF($S490="","",INDEX(Responses!$G$2:$G$1001,$S490)&amp;"")</f>
        <v/>
      </c>
      <c r="E490" s="24" t="str">
        <f aca="false">IF($S490="","",INDEX(Responses!$J$2:$J$1001,$S490))</f>
        <v/>
      </c>
      <c r="F490" s="24" t="str">
        <f aca="false">IF($S490="","",MID(IF(AND(INDEX(Responses!$M$2:$M$1001,$S490)&lt;&gt;"",INDEX(Responses!$M$2:$M$1001,$S490)&lt;=2),", Booking/Admission","")&amp;IF(AND(INDEX(Responses!$N$2:$N$1001,$S490)&lt;&gt;"",INDEX(Responses!$N$2:$N$1001,$S490)&lt;=2),", Waiting time","")&amp;IF(AND(INDEX(Responses!$O$2:$O$1001,$S490)&lt;&gt;"",INDEX(Responses!$O$2:$O$1001,$S490)&lt;=2),", Doctor communication","")&amp;IF(AND(INDEX(Responses!$P$2:$P$1001,$S490)&lt;&gt;"",INDEX(Responses!$P$2:$P$1001,$S490)&lt;=2),", Time to ask questions","")&amp;IF(AND(INDEX(Responses!$Q$2:$Q$1001,$S490)&lt;&gt;"",INDEX(Responses!$Q$2:$Q$1001,$S490)&lt;=2),", Front desk and billing staff","")&amp;IF(AND(INDEX(Responses!$R$2:$R$1001,$S490)&lt;&gt;"",INDEX(Responses!$R$2:$R$1001,$S490)&lt;=2),", Billing clarity","")&amp;IF(AND(INDEX(Responses!$S$2:$S$1001,$S490)&lt;&gt;"",INDEX(Responses!$S$2:$S$1001,$S490)&lt;=2),", Cleanliness","")&amp;IF(AND(INDEX(Responses!$T$2:$T$1001,$S490)&lt;&gt;"",INDEX(Responses!$T$2:$T$1001,$S490)&lt;=2),", Nursing responsiveness","")&amp;IF(AND(INDEX(Responses!$U$2:$U$1001,$S490)&lt;&gt;"",INDEX(Responses!$U$2:$U$1001,$S490)&lt;=2),", Nursing courtesy","")&amp;IF(AND(INDEX(Responses!$V$2:$V$1001,$S490)&lt;&gt;"",INDEX(Responses!$V$2:$V$1001,$S490)&lt;=2),", Food","")&amp;IF(AND(INDEX(Responses!$W$2:$W$1001,$S490)&lt;&gt;"",INDEX(Responses!$W$2:$W$1001,$S490)&lt;=2),", Insurance/TPA","")&amp;IF(AND(INDEX(Responses!$X$2:$X$1001,$S490)&lt;&gt;"",INDEX(Responses!$X$2:$X$1001,$S490)&lt;=2),", Discharge process","")&amp;IF(AND(INDEX(Responses!$Y$2:$Y$1001,$S490)&lt;&gt;"",INDEX(Responses!$Y$2:$Y$1001,$S490)&lt;=2),", Discharge instructions",""),3,500))</f>
        <v/>
      </c>
      <c r="G490" s="24" t="str">
        <f aca="false">IF($S490="","",INDEX(Responses!$L$2:$L$1001,$S490)&amp;"")</f>
        <v/>
      </c>
      <c r="H490" s="27"/>
      <c r="I490" s="33"/>
      <c r="J490" s="34" t="str">
        <f aca="false">IF(OR(I490="",B490=""),"",ROUND((I490-B490)*24,1))</f>
        <v/>
      </c>
      <c r="K490" s="27"/>
      <c r="L490" s="27"/>
      <c r="M490" s="27"/>
      <c r="N490" s="35"/>
      <c r="O490" s="36" t="str">
        <f aca="false">IF(OR(N490="",B490=""),"",N490-B490)</f>
        <v/>
      </c>
      <c r="P490" s="24" t="str">
        <f aca="false">IF(J490="","",IF(AND(C490="IPD",J490&lt;=24),"Yes",IF(AND(C490&lt;&gt;"IPD",J490&lt;=48),"Yes","No")))</f>
        <v/>
      </c>
      <c r="Q490" s="24" t="str">
        <f aca="false">IF(B490="","",TEXT(B490,"yyyy-mm"))</f>
        <v/>
      </c>
      <c r="R490" s="34" t="str">
        <f aca="false">IF(AND(Q490='Monthly Summary'!$C$4,J490&lt;&gt;""),J490,"")</f>
        <v/>
      </c>
      <c r="S490" s="24" t="str">
        <f aca="false">IF(A490="","",IFERROR(MATCH(A490,Responses!$A$2:$A$1001,0),""))</f>
        <v/>
      </c>
    </row>
    <row r="491" customFormat="false" ht="15" hidden="false" customHeight="false" outlineLevel="0" collapsed="false">
      <c r="A491" s="27"/>
      <c r="B491" s="32" t="str">
        <f aca="false">IF($S491="","",INDEX(Responses!$B$2:$B$1001,$S491))</f>
        <v/>
      </c>
      <c r="C491" s="24" t="str">
        <f aca="false">IF($S491="","",INDEX(Responses!$E$2:$E$1001,$S491)&amp;"")</f>
        <v/>
      </c>
      <c r="D491" s="24" t="str">
        <f aca="false">IF($S491="","",INDEX(Responses!$G$2:$G$1001,$S491)&amp;"")</f>
        <v/>
      </c>
      <c r="E491" s="24" t="str">
        <f aca="false">IF($S491="","",INDEX(Responses!$J$2:$J$1001,$S491))</f>
        <v/>
      </c>
      <c r="F491" s="24" t="str">
        <f aca="false">IF($S491="","",MID(IF(AND(INDEX(Responses!$M$2:$M$1001,$S491)&lt;&gt;"",INDEX(Responses!$M$2:$M$1001,$S491)&lt;=2),", Booking/Admission","")&amp;IF(AND(INDEX(Responses!$N$2:$N$1001,$S491)&lt;&gt;"",INDEX(Responses!$N$2:$N$1001,$S491)&lt;=2),", Waiting time","")&amp;IF(AND(INDEX(Responses!$O$2:$O$1001,$S491)&lt;&gt;"",INDEX(Responses!$O$2:$O$1001,$S491)&lt;=2),", Doctor communication","")&amp;IF(AND(INDEX(Responses!$P$2:$P$1001,$S491)&lt;&gt;"",INDEX(Responses!$P$2:$P$1001,$S491)&lt;=2),", Time to ask questions","")&amp;IF(AND(INDEX(Responses!$Q$2:$Q$1001,$S491)&lt;&gt;"",INDEX(Responses!$Q$2:$Q$1001,$S491)&lt;=2),", Front desk and billing staff","")&amp;IF(AND(INDEX(Responses!$R$2:$R$1001,$S491)&lt;&gt;"",INDEX(Responses!$R$2:$R$1001,$S491)&lt;=2),", Billing clarity","")&amp;IF(AND(INDEX(Responses!$S$2:$S$1001,$S491)&lt;&gt;"",INDEX(Responses!$S$2:$S$1001,$S491)&lt;=2),", Cleanliness","")&amp;IF(AND(INDEX(Responses!$T$2:$T$1001,$S491)&lt;&gt;"",INDEX(Responses!$T$2:$T$1001,$S491)&lt;=2),", Nursing responsiveness","")&amp;IF(AND(INDEX(Responses!$U$2:$U$1001,$S491)&lt;&gt;"",INDEX(Responses!$U$2:$U$1001,$S491)&lt;=2),", Nursing courtesy","")&amp;IF(AND(INDEX(Responses!$V$2:$V$1001,$S491)&lt;&gt;"",INDEX(Responses!$V$2:$V$1001,$S491)&lt;=2),", Food","")&amp;IF(AND(INDEX(Responses!$W$2:$W$1001,$S491)&lt;&gt;"",INDEX(Responses!$W$2:$W$1001,$S491)&lt;=2),", Insurance/TPA","")&amp;IF(AND(INDEX(Responses!$X$2:$X$1001,$S491)&lt;&gt;"",INDEX(Responses!$X$2:$X$1001,$S491)&lt;=2),", Discharge process","")&amp;IF(AND(INDEX(Responses!$Y$2:$Y$1001,$S491)&lt;&gt;"",INDEX(Responses!$Y$2:$Y$1001,$S491)&lt;=2),", Discharge instructions",""),3,500))</f>
        <v/>
      </c>
      <c r="G491" s="24" t="str">
        <f aca="false">IF($S491="","",INDEX(Responses!$L$2:$L$1001,$S491)&amp;"")</f>
        <v/>
      </c>
      <c r="H491" s="27"/>
      <c r="I491" s="33"/>
      <c r="J491" s="34" t="str">
        <f aca="false">IF(OR(I491="",B491=""),"",ROUND((I491-B491)*24,1))</f>
        <v/>
      </c>
      <c r="K491" s="27"/>
      <c r="L491" s="27"/>
      <c r="M491" s="27"/>
      <c r="N491" s="35"/>
      <c r="O491" s="36" t="str">
        <f aca="false">IF(OR(N491="",B491=""),"",N491-B491)</f>
        <v/>
      </c>
      <c r="P491" s="24" t="str">
        <f aca="false">IF(J491="","",IF(AND(C491="IPD",J491&lt;=24),"Yes",IF(AND(C491&lt;&gt;"IPD",J491&lt;=48),"Yes","No")))</f>
        <v/>
      </c>
      <c r="Q491" s="24" t="str">
        <f aca="false">IF(B491="","",TEXT(B491,"yyyy-mm"))</f>
        <v/>
      </c>
      <c r="R491" s="34" t="str">
        <f aca="false">IF(AND(Q491='Monthly Summary'!$C$4,J491&lt;&gt;""),J491,"")</f>
        <v/>
      </c>
      <c r="S491" s="24" t="str">
        <f aca="false">IF(A491="","",IFERROR(MATCH(A491,Responses!$A$2:$A$1001,0),""))</f>
        <v/>
      </c>
    </row>
    <row r="492" customFormat="false" ht="15" hidden="false" customHeight="false" outlineLevel="0" collapsed="false">
      <c r="A492" s="27"/>
      <c r="B492" s="32" t="str">
        <f aca="false">IF($S492="","",INDEX(Responses!$B$2:$B$1001,$S492))</f>
        <v/>
      </c>
      <c r="C492" s="24" t="str">
        <f aca="false">IF($S492="","",INDEX(Responses!$E$2:$E$1001,$S492)&amp;"")</f>
        <v/>
      </c>
      <c r="D492" s="24" t="str">
        <f aca="false">IF($S492="","",INDEX(Responses!$G$2:$G$1001,$S492)&amp;"")</f>
        <v/>
      </c>
      <c r="E492" s="24" t="str">
        <f aca="false">IF($S492="","",INDEX(Responses!$J$2:$J$1001,$S492))</f>
        <v/>
      </c>
      <c r="F492" s="24" t="str">
        <f aca="false">IF($S492="","",MID(IF(AND(INDEX(Responses!$M$2:$M$1001,$S492)&lt;&gt;"",INDEX(Responses!$M$2:$M$1001,$S492)&lt;=2),", Booking/Admission","")&amp;IF(AND(INDEX(Responses!$N$2:$N$1001,$S492)&lt;&gt;"",INDEX(Responses!$N$2:$N$1001,$S492)&lt;=2),", Waiting time","")&amp;IF(AND(INDEX(Responses!$O$2:$O$1001,$S492)&lt;&gt;"",INDEX(Responses!$O$2:$O$1001,$S492)&lt;=2),", Doctor communication","")&amp;IF(AND(INDEX(Responses!$P$2:$P$1001,$S492)&lt;&gt;"",INDEX(Responses!$P$2:$P$1001,$S492)&lt;=2),", Time to ask questions","")&amp;IF(AND(INDEX(Responses!$Q$2:$Q$1001,$S492)&lt;&gt;"",INDEX(Responses!$Q$2:$Q$1001,$S492)&lt;=2),", Front desk and billing staff","")&amp;IF(AND(INDEX(Responses!$R$2:$R$1001,$S492)&lt;&gt;"",INDEX(Responses!$R$2:$R$1001,$S492)&lt;=2),", Billing clarity","")&amp;IF(AND(INDEX(Responses!$S$2:$S$1001,$S492)&lt;&gt;"",INDEX(Responses!$S$2:$S$1001,$S492)&lt;=2),", Cleanliness","")&amp;IF(AND(INDEX(Responses!$T$2:$T$1001,$S492)&lt;&gt;"",INDEX(Responses!$T$2:$T$1001,$S492)&lt;=2),", Nursing responsiveness","")&amp;IF(AND(INDEX(Responses!$U$2:$U$1001,$S492)&lt;&gt;"",INDEX(Responses!$U$2:$U$1001,$S492)&lt;=2),", Nursing courtesy","")&amp;IF(AND(INDEX(Responses!$V$2:$V$1001,$S492)&lt;&gt;"",INDEX(Responses!$V$2:$V$1001,$S492)&lt;=2),", Food","")&amp;IF(AND(INDEX(Responses!$W$2:$W$1001,$S492)&lt;&gt;"",INDEX(Responses!$W$2:$W$1001,$S492)&lt;=2),", Insurance/TPA","")&amp;IF(AND(INDEX(Responses!$X$2:$X$1001,$S492)&lt;&gt;"",INDEX(Responses!$X$2:$X$1001,$S492)&lt;=2),", Discharge process","")&amp;IF(AND(INDEX(Responses!$Y$2:$Y$1001,$S492)&lt;&gt;"",INDEX(Responses!$Y$2:$Y$1001,$S492)&lt;=2),", Discharge instructions",""),3,500))</f>
        <v/>
      </c>
      <c r="G492" s="24" t="str">
        <f aca="false">IF($S492="","",INDEX(Responses!$L$2:$L$1001,$S492)&amp;"")</f>
        <v/>
      </c>
      <c r="H492" s="27"/>
      <c r="I492" s="33"/>
      <c r="J492" s="34" t="str">
        <f aca="false">IF(OR(I492="",B492=""),"",ROUND((I492-B492)*24,1))</f>
        <v/>
      </c>
      <c r="K492" s="27"/>
      <c r="L492" s="27"/>
      <c r="M492" s="27"/>
      <c r="N492" s="35"/>
      <c r="O492" s="36" t="str">
        <f aca="false">IF(OR(N492="",B492=""),"",N492-B492)</f>
        <v/>
      </c>
      <c r="P492" s="24" t="str">
        <f aca="false">IF(J492="","",IF(AND(C492="IPD",J492&lt;=24),"Yes",IF(AND(C492&lt;&gt;"IPD",J492&lt;=48),"Yes","No")))</f>
        <v/>
      </c>
      <c r="Q492" s="24" t="str">
        <f aca="false">IF(B492="","",TEXT(B492,"yyyy-mm"))</f>
        <v/>
      </c>
      <c r="R492" s="34" t="str">
        <f aca="false">IF(AND(Q492='Monthly Summary'!$C$4,J492&lt;&gt;""),J492,"")</f>
        <v/>
      </c>
      <c r="S492" s="24" t="str">
        <f aca="false">IF(A492="","",IFERROR(MATCH(A492,Responses!$A$2:$A$1001,0),""))</f>
        <v/>
      </c>
    </row>
    <row r="493" customFormat="false" ht="15" hidden="false" customHeight="false" outlineLevel="0" collapsed="false">
      <c r="A493" s="27"/>
      <c r="B493" s="32" t="str">
        <f aca="false">IF($S493="","",INDEX(Responses!$B$2:$B$1001,$S493))</f>
        <v/>
      </c>
      <c r="C493" s="24" t="str">
        <f aca="false">IF($S493="","",INDEX(Responses!$E$2:$E$1001,$S493)&amp;"")</f>
        <v/>
      </c>
      <c r="D493" s="24" t="str">
        <f aca="false">IF($S493="","",INDEX(Responses!$G$2:$G$1001,$S493)&amp;"")</f>
        <v/>
      </c>
      <c r="E493" s="24" t="str">
        <f aca="false">IF($S493="","",INDEX(Responses!$J$2:$J$1001,$S493))</f>
        <v/>
      </c>
      <c r="F493" s="24" t="str">
        <f aca="false">IF($S493="","",MID(IF(AND(INDEX(Responses!$M$2:$M$1001,$S493)&lt;&gt;"",INDEX(Responses!$M$2:$M$1001,$S493)&lt;=2),", Booking/Admission","")&amp;IF(AND(INDEX(Responses!$N$2:$N$1001,$S493)&lt;&gt;"",INDEX(Responses!$N$2:$N$1001,$S493)&lt;=2),", Waiting time","")&amp;IF(AND(INDEX(Responses!$O$2:$O$1001,$S493)&lt;&gt;"",INDEX(Responses!$O$2:$O$1001,$S493)&lt;=2),", Doctor communication","")&amp;IF(AND(INDEX(Responses!$P$2:$P$1001,$S493)&lt;&gt;"",INDEX(Responses!$P$2:$P$1001,$S493)&lt;=2),", Time to ask questions","")&amp;IF(AND(INDEX(Responses!$Q$2:$Q$1001,$S493)&lt;&gt;"",INDEX(Responses!$Q$2:$Q$1001,$S493)&lt;=2),", Front desk and billing staff","")&amp;IF(AND(INDEX(Responses!$R$2:$R$1001,$S493)&lt;&gt;"",INDEX(Responses!$R$2:$R$1001,$S493)&lt;=2),", Billing clarity","")&amp;IF(AND(INDEX(Responses!$S$2:$S$1001,$S493)&lt;&gt;"",INDEX(Responses!$S$2:$S$1001,$S493)&lt;=2),", Cleanliness","")&amp;IF(AND(INDEX(Responses!$T$2:$T$1001,$S493)&lt;&gt;"",INDEX(Responses!$T$2:$T$1001,$S493)&lt;=2),", Nursing responsiveness","")&amp;IF(AND(INDEX(Responses!$U$2:$U$1001,$S493)&lt;&gt;"",INDEX(Responses!$U$2:$U$1001,$S493)&lt;=2),", Nursing courtesy","")&amp;IF(AND(INDEX(Responses!$V$2:$V$1001,$S493)&lt;&gt;"",INDEX(Responses!$V$2:$V$1001,$S493)&lt;=2),", Food","")&amp;IF(AND(INDEX(Responses!$W$2:$W$1001,$S493)&lt;&gt;"",INDEX(Responses!$W$2:$W$1001,$S493)&lt;=2),", Insurance/TPA","")&amp;IF(AND(INDEX(Responses!$X$2:$X$1001,$S493)&lt;&gt;"",INDEX(Responses!$X$2:$X$1001,$S493)&lt;=2),", Discharge process","")&amp;IF(AND(INDEX(Responses!$Y$2:$Y$1001,$S493)&lt;&gt;"",INDEX(Responses!$Y$2:$Y$1001,$S493)&lt;=2),", Discharge instructions",""),3,500))</f>
        <v/>
      </c>
      <c r="G493" s="24" t="str">
        <f aca="false">IF($S493="","",INDEX(Responses!$L$2:$L$1001,$S493)&amp;"")</f>
        <v/>
      </c>
      <c r="H493" s="27"/>
      <c r="I493" s="33"/>
      <c r="J493" s="34" t="str">
        <f aca="false">IF(OR(I493="",B493=""),"",ROUND((I493-B493)*24,1))</f>
        <v/>
      </c>
      <c r="K493" s="27"/>
      <c r="L493" s="27"/>
      <c r="M493" s="27"/>
      <c r="N493" s="35"/>
      <c r="O493" s="36" t="str">
        <f aca="false">IF(OR(N493="",B493=""),"",N493-B493)</f>
        <v/>
      </c>
      <c r="P493" s="24" t="str">
        <f aca="false">IF(J493="","",IF(AND(C493="IPD",J493&lt;=24),"Yes",IF(AND(C493&lt;&gt;"IPD",J493&lt;=48),"Yes","No")))</f>
        <v/>
      </c>
      <c r="Q493" s="24" t="str">
        <f aca="false">IF(B493="","",TEXT(B493,"yyyy-mm"))</f>
        <v/>
      </c>
      <c r="R493" s="34" t="str">
        <f aca="false">IF(AND(Q493='Monthly Summary'!$C$4,J493&lt;&gt;""),J493,"")</f>
        <v/>
      </c>
      <c r="S493" s="24" t="str">
        <f aca="false">IF(A493="","",IFERROR(MATCH(A493,Responses!$A$2:$A$1001,0),""))</f>
        <v/>
      </c>
    </row>
    <row r="494" customFormat="false" ht="15" hidden="false" customHeight="false" outlineLevel="0" collapsed="false">
      <c r="A494" s="27"/>
      <c r="B494" s="32" t="str">
        <f aca="false">IF($S494="","",INDEX(Responses!$B$2:$B$1001,$S494))</f>
        <v/>
      </c>
      <c r="C494" s="24" t="str">
        <f aca="false">IF($S494="","",INDEX(Responses!$E$2:$E$1001,$S494)&amp;"")</f>
        <v/>
      </c>
      <c r="D494" s="24" t="str">
        <f aca="false">IF($S494="","",INDEX(Responses!$G$2:$G$1001,$S494)&amp;"")</f>
        <v/>
      </c>
      <c r="E494" s="24" t="str">
        <f aca="false">IF($S494="","",INDEX(Responses!$J$2:$J$1001,$S494))</f>
        <v/>
      </c>
      <c r="F494" s="24" t="str">
        <f aca="false">IF($S494="","",MID(IF(AND(INDEX(Responses!$M$2:$M$1001,$S494)&lt;&gt;"",INDEX(Responses!$M$2:$M$1001,$S494)&lt;=2),", Booking/Admission","")&amp;IF(AND(INDEX(Responses!$N$2:$N$1001,$S494)&lt;&gt;"",INDEX(Responses!$N$2:$N$1001,$S494)&lt;=2),", Waiting time","")&amp;IF(AND(INDEX(Responses!$O$2:$O$1001,$S494)&lt;&gt;"",INDEX(Responses!$O$2:$O$1001,$S494)&lt;=2),", Doctor communication","")&amp;IF(AND(INDEX(Responses!$P$2:$P$1001,$S494)&lt;&gt;"",INDEX(Responses!$P$2:$P$1001,$S494)&lt;=2),", Time to ask questions","")&amp;IF(AND(INDEX(Responses!$Q$2:$Q$1001,$S494)&lt;&gt;"",INDEX(Responses!$Q$2:$Q$1001,$S494)&lt;=2),", Front desk and billing staff","")&amp;IF(AND(INDEX(Responses!$R$2:$R$1001,$S494)&lt;&gt;"",INDEX(Responses!$R$2:$R$1001,$S494)&lt;=2),", Billing clarity","")&amp;IF(AND(INDEX(Responses!$S$2:$S$1001,$S494)&lt;&gt;"",INDEX(Responses!$S$2:$S$1001,$S494)&lt;=2),", Cleanliness","")&amp;IF(AND(INDEX(Responses!$T$2:$T$1001,$S494)&lt;&gt;"",INDEX(Responses!$T$2:$T$1001,$S494)&lt;=2),", Nursing responsiveness","")&amp;IF(AND(INDEX(Responses!$U$2:$U$1001,$S494)&lt;&gt;"",INDEX(Responses!$U$2:$U$1001,$S494)&lt;=2),", Nursing courtesy","")&amp;IF(AND(INDEX(Responses!$V$2:$V$1001,$S494)&lt;&gt;"",INDEX(Responses!$V$2:$V$1001,$S494)&lt;=2),", Food","")&amp;IF(AND(INDEX(Responses!$W$2:$W$1001,$S494)&lt;&gt;"",INDEX(Responses!$W$2:$W$1001,$S494)&lt;=2),", Insurance/TPA","")&amp;IF(AND(INDEX(Responses!$X$2:$X$1001,$S494)&lt;&gt;"",INDEX(Responses!$X$2:$X$1001,$S494)&lt;=2),", Discharge process","")&amp;IF(AND(INDEX(Responses!$Y$2:$Y$1001,$S494)&lt;&gt;"",INDEX(Responses!$Y$2:$Y$1001,$S494)&lt;=2),", Discharge instructions",""),3,500))</f>
        <v/>
      </c>
      <c r="G494" s="24" t="str">
        <f aca="false">IF($S494="","",INDEX(Responses!$L$2:$L$1001,$S494)&amp;"")</f>
        <v/>
      </c>
      <c r="H494" s="27"/>
      <c r="I494" s="33"/>
      <c r="J494" s="34" t="str">
        <f aca="false">IF(OR(I494="",B494=""),"",ROUND((I494-B494)*24,1))</f>
        <v/>
      </c>
      <c r="K494" s="27"/>
      <c r="L494" s="27"/>
      <c r="M494" s="27"/>
      <c r="N494" s="35"/>
      <c r="O494" s="36" t="str">
        <f aca="false">IF(OR(N494="",B494=""),"",N494-B494)</f>
        <v/>
      </c>
      <c r="P494" s="24" t="str">
        <f aca="false">IF(J494="","",IF(AND(C494="IPD",J494&lt;=24),"Yes",IF(AND(C494&lt;&gt;"IPD",J494&lt;=48),"Yes","No")))</f>
        <v/>
      </c>
      <c r="Q494" s="24" t="str">
        <f aca="false">IF(B494="","",TEXT(B494,"yyyy-mm"))</f>
        <v/>
      </c>
      <c r="R494" s="34" t="str">
        <f aca="false">IF(AND(Q494='Monthly Summary'!$C$4,J494&lt;&gt;""),J494,"")</f>
        <v/>
      </c>
      <c r="S494" s="24" t="str">
        <f aca="false">IF(A494="","",IFERROR(MATCH(A494,Responses!$A$2:$A$1001,0),""))</f>
        <v/>
      </c>
    </row>
    <row r="495" customFormat="false" ht="15" hidden="false" customHeight="false" outlineLevel="0" collapsed="false">
      <c r="A495" s="27"/>
      <c r="B495" s="32" t="str">
        <f aca="false">IF($S495="","",INDEX(Responses!$B$2:$B$1001,$S495))</f>
        <v/>
      </c>
      <c r="C495" s="24" t="str">
        <f aca="false">IF($S495="","",INDEX(Responses!$E$2:$E$1001,$S495)&amp;"")</f>
        <v/>
      </c>
      <c r="D495" s="24" t="str">
        <f aca="false">IF($S495="","",INDEX(Responses!$G$2:$G$1001,$S495)&amp;"")</f>
        <v/>
      </c>
      <c r="E495" s="24" t="str">
        <f aca="false">IF($S495="","",INDEX(Responses!$J$2:$J$1001,$S495))</f>
        <v/>
      </c>
      <c r="F495" s="24" t="str">
        <f aca="false">IF($S495="","",MID(IF(AND(INDEX(Responses!$M$2:$M$1001,$S495)&lt;&gt;"",INDEX(Responses!$M$2:$M$1001,$S495)&lt;=2),", Booking/Admission","")&amp;IF(AND(INDEX(Responses!$N$2:$N$1001,$S495)&lt;&gt;"",INDEX(Responses!$N$2:$N$1001,$S495)&lt;=2),", Waiting time","")&amp;IF(AND(INDEX(Responses!$O$2:$O$1001,$S495)&lt;&gt;"",INDEX(Responses!$O$2:$O$1001,$S495)&lt;=2),", Doctor communication","")&amp;IF(AND(INDEX(Responses!$P$2:$P$1001,$S495)&lt;&gt;"",INDEX(Responses!$P$2:$P$1001,$S495)&lt;=2),", Time to ask questions","")&amp;IF(AND(INDEX(Responses!$Q$2:$Q$1001,$S495)&lt;&gt;"",INDEX(Responses!$Q$2:$Q$1001,$S495)&lt;=2),", Front desk and billing staff","")&amp;IF(AND(INDEX(Responses!$R$2:$R$1001,$S495)&lt;&gt;"",INDEX(Responses!$R$2:$R$1001,$S495)&lt;=2),", Billing clarity","")&amp;IF(AND(INDEX(Responses!$S$2:$S$1001,$S495)&lt;&gt;"",INDEX(Responses!$S$2:$S$1001,$S495)&lt;=2),", Cleanliness","")&amp;IF(AND(INDEX(Responses!$T$2:$T$1001,$S495)&lt;&gt;"",INDEX(Responses!$T$2:$T$1001,$S495)&lt;=2),", Nursing responsiveness","")&amp;IF(AND(INDEX(Responses!$U$2:$U$1001,$S495)&lt;&gt;"",INDEX(Responses!$U$2:$U$1001,$S495)&lt;=2),", Nursing courtesy","")&amp;IF(AND(INDEX(Responses!$V$2:$V$1001,$S495)&lt;&gt;"",INDEX(Responses!$V$2:$V$1001,$S495)&lt;=2),", Food","")&amp;IF(AND(INDEX(Responses!$W$2:$W$1001,$S495)&lt;&gt;"",INDEX(Responses!$W$2:$W$1001,$S495)&lt;=2),", Insurance/TPA","")&amp;IF(AND(INDEX(Responses!$X$2:$X$1001,$S495)&lt;&gt;"",INDEX(Responses!$X$2:$X$1001,$S495)&lt;=2),", Discharge process","")&amp;IF(AND(INDEX(Responses!$Y$2:$Y$1001,$S495)&lt;&gt;"",INDEX(Responses!$Y$2:$Y$1001,$S495)&lt;=2),", Discharge instructions",""),3,500))</f>
        <v/>
      </c>
      <c r="G495" s="24" t="str">
        <f aca="false">IF($S495="","",INDEX(Responses!$L$2:$L$1001,$S495)&amp;"")</f>
        <v/>
      </c>
      <c r="H495" s="27"/>
      <c r="I495" s="33"/>
      <c r="J495" s="34" t="str">
        <f aca="false">IF(OR(I495="",B495=""),"",ROUND((I495-B495)*24,1))</f>
        <v/>
      </c>
      <c r="K495" s="27"/>
      <c r="L495" s="27"/>
      <c r="M495" s="27"/>
      <c r="N495" s="35"/>
      <c r="O495" s="36" t="str">
        <f aca="false">IF(OR(N495="",B495=""),"",N495-B495)</f>
        <v/>
      </c>
      <c r="P495" s="24" t="str">
        <f aca="false">IF(J495="","",IF(AND(C495="IPD",J495&lt;=24),"Yes",IF(AND(C495&lt;&gt;"IPD",J495&lt;=48),"Yes","No")))</f>
        <v/>
      </c>
      <c r="Q495" s="24" t="str">
        <f aca="false">IF(B495="","",TEXT(B495,"yyyy-mm"))</f>
        <v/>
      </c>
      <c r="R495" s="34" t="str">
        <f aca="false">IF(AND(Q495='Monthly Summary'!$C$4,J495&lt;&gt;""),J495,"")</f>
        <v/>
      </c>
      <c r="S495" s="24" t="str">
        <f aca="false">IF(A495="","",IFERROR(MATCH(A495,Responses!$A$2:$A$1001,0),""))</f>
        <v/>
      </c>
    </row>
    <row r="496" customFormat="false" ht="15" hidden="false" customHeight="false" outlineLevel="0" collapsed="false">
      <c r="A496" s="27"/>
      <c r="B496" s="32" t="str">
        <f aca="false">IF($S496="","",INDEX(Responses!$B$2:$B$1001,$S496))</f>
        <v/>
      </c>
      <c r="C496" s="24" t="str">
        <f aca="false">IF($S496="","",INDEX(Responses!$E$2:$E$1001,$S496)&amp;"")</f>
        <v/>
      </c>
      <c r="D496" s="24" t="str">
        <f aca="false">IF($S496="","",INDEX(Responses!$G$2:$G$1001,$S496)&amp;"")</f>
        <v/>
      </c>
      <c r="E496" s="24" t="str">
        <f aca="false">IF($S496="","",INDEX(Responses!$J$2:$J$1001,$S496))</f>
        <v/>
      </c>
      <c r="F496" s="24" t="str">
        <f aca="false">IF($S496="","",MID(IF(AND(INDEX(Responses!$M$2:$M$1001,$S496)&lt;&gt;"",INDEX(Responses!$M$2:$M$1001,$S496)&lt;=2),", Booking/Admission","")&amp;IF(AND(INDEX(Responses!$N$2:$N$1001,$S496)&lt;&gt;"",INDEX(Responses!$N$2:$N$1001,$S496)&lt;=2),", Waiting time","")&amp;IF(AND(INDEX(Responses!$O$2:$O$1001,$S496)&lt;&gt;"",INDEX(Responses!$O$2:$O$1001,$S496)&lt;=2),", Doctor communication","")&amp;IF(AND(INDEX(Responses!$P$2:$P$1001,$S496)&lt;&gt;"",INDEX(Responses!$P$2:$P$1001,$S496)&lt;=2),", Time to ask questions","")&amp;IF(AND(INDEX(Responses!$Q$2:$Q$1001,$S496)&lt;&gt;"",INDEX(Responses!$Q$2:$Q$1001,$S496)&lt;=2),", Front desk and billing staff","")&amp;IF(AND(INDEX(Responses!$R$2:$R$1001,$S496)&lt;&gt;"",INDEX(Responses!$R$2:$R$1001,$S496)&lt;=2),", Billing clarity","")&amp;IF(AND(INDEX(Responses!$S$2:$S$1001,$S496)&lt;&gt;"",INDEX(Responses!$S$2:$S$1001,$S496)&lt;=2),", Cleanliness","")&amp;IF(AND(INDEX(Responses!$T$2:$T$1001,$S496)&lt;&gt;"",INDEX(Responses!$T$2:$T$1001,$S496)&lt;=2),", Nursing responsiveness","")&amp;IF(AND(INDEX(Responses!$U$2:$U$1001,$S496)&lt;&gt;"",INDEX(Responses!$U$2:$U$1001,$S496)&lt;=2),", Nursing courtesy","")&amp;IF(AND(INDEX(Responses!$V$2:$V$1001,$S496)&lt;&gt;"",INDEX(Responses!$V$2:$V$1001,$S496)&lt;=2),", Food","")&amp;IF(AND(INDEX(Responses!$W$2:$W$1001,$S496)&lt;&gt;"",INDEX(Responses!$W$2:$W$1001,$S496)&lt;=2),", Insurance/TPA","")&amp;IF(AND(INDEX(Responses!$X$2:$X$1001,$S496)&lt;&gt;"",INDEX(Responses!$X$2:$X$1001,$S496)&lt;=2),", Discharge process","")&amp;IF(AND(INDEX(Responses!$Y$2:$Y$1001,$S496)&lt;&gt;"",INDEX(Responses!$Y$2:$Y$1001,$S496)&lt;=2),", Discharge instructions",""),3,500))</f>
        <v/>
      </c>
      <c r="G496" s="24" t="str">
        <f aca="false">IF($S496="","",INDEX(Responses!$L$2:$L$1001,$S496)&amp;"")</f>
        <v/>
      </c>
      <c r="H496" s="27"/>
      <c r="I496" s="33"/>
      <c r="J496" s="34" t="str">
        <f aca="false">IF(OR(I496="",B496=""),"",ROUND((I496-B496)*24,1))</f>
        <v/>
      </c>
      <c r="K496" s="27"/>
      <c r="L496" s="27"/>
      <c r="M496" s="27"/>
      <c r="N496" s="35"/>
      <c r="O496" s="36" t="str">
        <f aca="false">IF(OR(N496="",B496=""),"",N496-B496)</f>
        <v/>
      </c>
      <c r="P496" s="24" t="str">
        <f aca="false">IF(J496="","",IF(AND(C496="IPD",J496&lt;=24),"Yes",IF(AND(C496&lt;&gt;"IPD",J496&lt;=48),"Yes","No")))</f>
        <v/>
      </c>
      <c r="Q496" s="24" t="str">
        <f aca="false">IF(B496="","",TEXT(B496,"yyyy-mm"))</f>
        <v/>
      </c>
      <c r="R496" s="34" t="str">
        <f aca="false">IF(AND(Q496='Monthly Summary'!$C$4,J496&lt;&gt;""),J496,"")</f>
        <v/>
      </c>
      <c r="S496" s="24" t="str">
        <f aca="false">IF(A496="","",IFERROR(MATCH(A496,Responses!$A$2:$A$1001,0),""))</f>
        <v/>
      </c>
    </row>
    <row r="497" customFormat="false" ht="15" hidden="false" customHeight="false" outlineLevel="0" collapsed="false">
      <c r="A497" s="27"/>
      <c r="B497" s="32" t="str">
        <f aca="false">IF($S497="","",INDEX(Responses!$B$2:$B$1001,$S497))</f>
        <v/>
      </c>
      <c r="C497" s="24" t="str">
        <f aca="false">IF($S497="","",INDEX(Responses!$E$2:$E$1001,$S497)&amp;"")</f>
        <v/>
      </c>
      <c r="D497" s="24" t="str">
        <f aca="false">IF($S497="","",INDEX(Responses!$G$2:$G$1001,$S497)&amp;"")</f>
        <v/>
      </c>
      <c r="E497" s="24" t="str">
        <f aca="false">IF($S497="","",INDEX(Responses!$J$2:$J$1001,$S497))</f>
        <v/>
      </c>
      <c r="F497" s="24" t="str">
        <f aca="false">IF($S497="","",MID(IF(AND(INDEX(Responses!$M$2:$M$1001,$S497)&lt;&gt;"",INDEX(Responses!$M$2:$M$1001,$S497)&lt;=2),", Booking/Admission","")&amp;IF(AND(INDEX(Responses!$N$2:$N$1001,$S497)&lt;&gt;"",INDEX(Responses!$N$2:$N$1001,$S497)&lt;=2),", Waiting time","")&amp;IF(AND(INDEX(Responses!$O$2:$O$1001,$S497)&lt;&gt;"",INDEX(Responses!$O$2:$O$1001,$S497)&lt;=2),", Doctor communication","")&amp;IF(AND(INDEX(Responses!$P$2:$P$1001,$S497)&lt;&gt;"",INDEX(Responses!$P$2:$P$1001,$S497)&lt;=2),", Time to ask questions","")&amp;IF(AND(INDEX(Responses!$Q$2:$Q$1001,$S497)&lt;&gt;"",INDEX(Responses!$Q$2:$Q$1001,$S497)&lt;=2),", Front desk and billing staff","")&amp;IF(AND(INDEX(Responses!$R$2:$R$1001,$S497)&lt;&gt;"",INDEX(Responses!$R$2:$R$1001,$S497)&lt;=2),", Billing clarity","")&amp;IF(AND(INDEX(Responses!$S$2:$S$1001,$S497)&lt;&gt;"",INDEX(Responses!$S$2:$S$1001,$S497)&lt;=2),", Cleanliness","")&amp;IF(AND(INDEX(Responses!$T$2:$T$1001,$S497)&lt;&gt;"",INDEX(Responses!$T$2:$T$1001,$S497)&lt;=2),", Nursing responsiveness","")&amp;IF(AND(INDEX(Responses!$U$2:$U$1001,$S497)&lt;&gt;"",INDEX(Responses!$U$2:$U$1001,$S497)&lt;=2),", Nursing courtesy","")&amp;IF(AND(INDEX(Responses!$V$2:$V$1001,$S497)&lt;&gt;"",INDEX(Responses!$V$2:$V$1001,$S497)&lt;=2),", Food","")&amp;IF(AND(INDEX(Responses!$W$2:$W$1001,$S497)&lt;&gt;"",INDEX(Responses!$W$2:$W$1001,$S497)&lt;=2),", Insurance/TPA","")&amp;IF(AND(INDEX(Responses!$X$2:$X$1001,$S497)&lt;&gt;"",INDEX(Responses!$X$2:$X$1001,$S497)&lt;=2),", Discharge process","")&amp;IF(AND(INDEX(Responses!$Y$2:$Y$1001,$S497)&lt;&gt;"",INDEX(Responses!$Y$2:$Y$1001,$S497)&lt;=2),", Discharge instructions",""),3,500))</f>
        <v/>
      </c>
      <c r="G497" s="24" t="str">
        <f aca="false">IF($S497="","",INDEX(Responses!$L$2:$L$1001,$S497)&amp;"")</f>
        <v/>
      </c>
      <c r="H497" s="27"/>
      <c r="I497" s="33"/>
      <c r="J497" s="34" t="str">
        <f aca="false">IF(OR(I497="",B497=""),"",ROUND((I497-B497)*24,1))</f>
        <v/>
      </c>
      <c r="K497" s="27"/>
      <c r="L497" s="27"/>
      <c r="M497" s="27"/>
      <c r="N497" s="35"/>
      <c r="O497" s="36" t="str">
        <f aca="false">IF(OR(N497="",B497=""),"",N497-B497)</f>
        <v/>
      </c>
      <c r="P497" s="24" t="str">
        <f aca="false">IF(J497="","",IF(AND(C497="IPD",J497&lt;=24),"Yes",IF(AND(C497&lt;&gt;"IPD",J497&lt;=48),"Yes","No")))</f>
        <v/>
      </c>
      <c r="Q497" s="24" t="str">
        <f aca="false">IF(B497="","",TEXT(B497,"yyyy-mm"))</f>
        <v/>
      </c>
      <c r="R497" s="34" t="str">
        <f aca="false">IF(AND(Q497='Monthly Summary'!$C$4,J497&lt;&gt;""),J497,"")</f>
        <v/>
      </c>
      <c r="S497" s="24" t="str">
        <f aca="false">IF(A497="","",IFERROR(MATCH(A497,Responses!$A$2:$A$1001,0),""))</f>
        <v/>
      </c>
    </row>
    <row r="498" customFormat="false" ht="15" hidden="false" customHeight="false" outlineLevel="0" collapsed="false">
      <c r="A498" s="27"/>
      <c r="B498" s="32" t="str">
        <f aca="false">IF($S498="","",INDEX(Responses!$B$2:$B$1001,$S498))</f>
        <v/>
      </c>
      <c r="C498" s="24" t="str">
        <f aca="false">IF($S498="","",INDEX(Responses!$E$2:$E$1001,$S498)&amp;"")</f>
        <v/>
      </c>
      <c r="D498" s="24" t="str">
        <f aca="false">IF($S498="","",INDEX(Responses!$G$2:$G$1001,$S498)&amp;"")</f>
        <v/>
      </c>
      <c r="E498" s="24" t="str">
        <f aca="false">IF($S498="","",INDEX(Responses!$J$2:$J$1001,$S498))</f>
        <v/>
      </c>
      <c r="F498" s="24" t="str">
        <f aca="false">IF($S498="","",MID(IF(AND(INDEX(Responses!$M$2:$M$1001,$S498)&lt;&gt;"",INDEX(Responses!$M$2:$M$1001,$S498)&lt;=2),", Booking/Admission","")&amp;IF(AND(INDEX(Responses!$N$2:$N$1001,$S498)&lt;&gt;"",INDEX(Responses!$N$2:$N$1001,$S498)&lt;=2),", Waiting time","")&amp;IF(AND(INDEX(Responses!$O$2:$O$1001,$S498)&lt;&gt;"",INDEX(Responses!$O$2:$O$1001,$S498)&lt;=2),", Doctor communication","")&amp;IF(AND(INDEX(Responses!$P$2:$P$1001,$S498)&lt;&gt;"",INDEX(Responses!$P$2:$P$1001,$S498)&lt;=2),", Time to ask questions","")&amp;IF(AND(INDEX(Responses!$Q$2:$Q$1001,$S498)&lt;&gt;"",INDEX(Responses!$Q$2:$Q$1001,$S498)&lt;=2),", Front desk and billing staff","")&amp;IF(AND(INDEX(Responses!$R$2:$R$1001,$S498)&lt;&gt;"",INDEX(Responses!$R$2:$R$1001,$S498)&lt;=2),", Billing clarity","")&amp;IF(AND(INDEX(Responses!$S$2:$S$1001,$S498)&lt;&gt;"",INDEX(Responses!$S$2:$S$1001,$S498)&lt;=2),", Cleanliness","")&amp;IF(AND(INDEX(Responses!$T$2:$T$1001,$S498)&lt;&gt;"",INDEX(Responses!$T$2:$T$1001,$S498)&lt;=2),", Nursing responsiveness","")&amp;IF(AND(INDEX(Responses!$U$2:$U$1001,$S498)&lt;&gt;"",INDEX(Responses!$U$2:$U$1001,$S498)&lt;=2),", Nursing courtesy","")&amp;IF(AND(INDEX(Responses!$V$2:$V$1001,$S498)&lt;&gt;"",INDEX(Responses!$V$2:$V$1001,$S498)&lt;=2),", Food","")&amp;IF(AND(INDEX(Responses!$W$2:$W$1001,$S498)&lt;&gt;"",INDEX(Responses!$W$2:$W$1001,$S498)&lt;=2),", Insurance/TPA","")&amp;IF(AND(INDEX(Responses!$X$2:$X$1001,$S498)&lt;&gt;"",INDEX(Responses!$X$2:$X$1001,$S498)&lt;=2),", Discharge process","")&amp;IF(AND(INDEX(Responses!$Y$2:$Y$1001,$S498)&lt;&gt;"",INDEX(Responses!$Y$2:$Y$1001,$S498)&lt;=2),", Discharge instructions",""),3,500))</f>
        <v/>
      </c>
      <c r="G498" s="24" t="str">
        <f aca="false">IF($S498="","",INDEX(Responses!$L$2:$L$1001,$S498)&amp;"")</f>
        <v/>
      </c>
      <c r="H498" s="27"/>
      <c r="I498" s="33"/>
      <c r="J498" s="34" t="str">
        <f aca="false">IF(OR(I498="",B498=""),"",ROUND((I498-B498)*24,1))</f>
        <v/>
      </c>
      <c r="K498" s="27"/>
      <c r="L498" s="27"/>
      <c r="M498" s="27"/>
      <c r="N498" s="35"/>
      <c r="O498" s="36" t="str">
        <f aca="false">IF(OR(N498="",B498=""),"",N498-B498)</f>
        <v/>
      </c>
      <c r="P498" s="24" t="str">
        <f aca="false">IF(J498="","",IF(AND(C498="IPD",J498&lt;=24),"Yes",IF(AND(C498&lt;&gt;"IPD",J498&lt;=48),"Yes","No")))</f>
        <v/>
      </c>
      <c r="Q498" s="24" t="str">
        <f aca="false">IF(B498="","",TEXT(B498,"yyyy-mm"))</f>
        <v/>
      </c>
      <c r="R498" s="34" t="str">
        <f aca="false">IF(AND(Q498='Monthly Summary'!$C$4,J498&lt;&gt;""),J498,"")</f>
        <v/>
      </c>
      <c r="S498" s="24" t="str">
        <f aca="false">IF(A498="","",IFERROR(MATCH(A498,Responses!$A$2:$A$1001,0),""))</f>
        <v/>
      </c>
    </row>
    <row r="499" customFormat="false" ht="15" hidden="false" customHeight="false" outlineLevel="0" collapsed="false">
      <c r="A499" s="27"/>
      <c r="B499" s="32" t="str">
        <f aca="false">IF($S499="","",INDEX(Responses!$B$2:$B$1001,$S499))</f>
        <v/>
      </c>
      <c r="C499" s="24" t="str">
        <f aca="false">IF($S499="","",INDEX(Responses!$E$2:$E$1001,$S499)&amp;"")</f>
        <v/>
      </c>
      <c r="D499" s="24" t="str">
        <f aca="false">IF($S499="","",INDEX(Responses!$G$2:$G$1001,$S499)&amp;"")</f>
        <v/>
      </c>
      <c r="E499" s="24" t="str">
        <f aca="false">IF($S499="","",INDEX(Responses!$J$2:$J$1001,$S499))</f>
        <v/>
      </c>
      <c r="F499" s="24" t="str">
        <f aca="false">IF($S499="","",MID(IF(AND(INDEX(Responses!$M$2:$M$1001,$S499)&lt;&gt;"",INDEX(Responses!$M$2:$M$1001,$S499)&lt;=2),", Booking/Admission","")&amp;IF(AND(INDEX(Responses!$N$2:$N$1001,$S499)&lt;&gt;"",INDEX(Responses!$N$2:$N$1001,$S499)&lt;=2),", Waiting time","")&amp;IF(AND(INDEX(Responses!$O$2:$O$1001,$S499)&lt;&gt;"",INDEX(Responses!$O$2:$O$1001,$S499)&lt;=2),", Doctor communication","")&amp;IF(AND(INDEX(Responses!$P$2:$P$1001,$S499)&lt;&gt;"",INDEX(Responses!$P$2:$P$1001,$S499)&lt;=2),", Time to ask questions","")&amp;IF(AND(INDEX(Responses!$Q$2:$Q$1001,$S499)&lt;&gt;"",INDEX(Responses!$Q$2:$Q$1001,$S499)&lt;=2),", Front desk and billing staff","")&amp;IF(AND(INDEX(Responses!$R$2:$R$1001,$S499)&lt;&gt;"",INDEX(Responses!$R$2:$R$1001,$S499)&lt;=2),", Billing clarity","")&amp;IF(AND(INDEX(Responses!$S$2:$S$1001,$S499)&lt;&gt;"",INDEX(Responses!$S$2:$S$1001,$S499)&lt;=2),", Cleanliness","")&amp;IF(AND(INDEX(Responses!$T$2:$T$1001,$S499)&lt;&gt;"",INDEX(Responses!$T$2:$T$1001,$S499)&lt;=2),", Nursing responsiveness","")&amp;IF(AND(INDEX(Responses!$U$2:$U$1001,$S499)&lt;&gt;"",INDEX(Responses!$U$2:$U$1001,$S499)&lt;=2),", Nursing courtesy","")&amp;IF(AND(INDEX(Responses!$V$2:$V$1001,$S499)&lt;&gt;"",INDEX(Responses!$V$2:$V$1001,$S499)&lt;=2),", Food","")&amp;IF(AND(INDEX(Responses!$W$2:$W$1001,$S499)&lt;&gt;"",INDEX(Responses!$W$2:$W$1001,$S499)&lt;=2),", Insurance/TPA","")&amp;IF(AND(INDEX(Responses!$X$2:$X$1001,$S499)&lt;&gt;"",INDEX(Responses!$X$2:$X$1001,$S499)&lt;=2),", Discharge process","")&amp;IF(AND(INDEX(Responses!$Y$2:$Y$1001,$S499)&lt;&gt;"",INDEX(Responses!$Y$2:$Y$1001,$S499)&lt;=2),", Discharge instructions",""),3,500))</f>
        <v/>
      </c>
      <c r="G499" s="24" t="str">
        <f aca="false">IF($S499="","",INDEX(Responses!$L$2:$L$1001,$S499)&amp;"")</f>
        <v/>
      </c>
      <c r="H499" s="27"/>
      <c r="I499" s="33"/>
      <c r="J499" s="34" t="str">
        <f aca="false">IF(OR(I499="",B499=""),"",ROUND((I499-B499)*24,1))</f>
        <v/>
      </c>
      <c r="K499" s="27"/>
      <c r="L499" s="27"/>
      <c r="M499" s="27"/>
      <c r="N499" s="35"/>
      <c r="O499" s="36" t="str">
        <f aca="false">IF(OR(N499="",B499=""),"",N499-B499)</f>
        <v/>
      </c>
      <c r="P499" s="24" t="str">
        <f aca="false">IF(J499="","",IF(AND(C499="IPD",J499&lt;=24),"Yes",IF(AND(C499&lt;&gt;"IPD",J499&lt;=48),"Yes","No")))</f>
        <v/>
      </c>
      <c r="Q499" s="24" t="str">
        <f aca="false">IF(B499="","",TEXT(B499,"yyyy-mm"))</f>
        <v/>
      </c>
      <c r="R499" s="34" t="str">
        <f aca="false">IF(AND(Q499='Monthly Summary'!$C$4,J499&lt;&gt;""),J499,"")</f>
        <v/>
      </c>
      <c r="S499" s="24" t="str">
        <f aca="false">IF(A499="","",IFERROR(MATCH(A499,Responses!$A$2:$A$1001,0),""))</f>
        <v/>
      </c>
    </row>
    <row r="500" customFormat="false" ht="15" hidden="false" customHeight="false" outlineLevel="0" collapsed="false">
      <c r="A500" s="27"/>
      <c r="B500" s="32" t="str">
        <f aca="false">IF($S500="","",INDEX(Responses!$B$2:$B$1001,$S500))</f>
        <v/>
      </c>
      <c r="C500" s="24" t="str">
        <f aca="false">IF($S500="","",INDEX(Responses!$E$2:$E$1001,$S500)&amp;"")</f>
        <v/>
      </c>
      <c r="D500" s="24" t="str">
        <f aca="false">IF($S500="","",INDEX(Responses!$G$2:$G$1001,$S500)&amp;"")</f>
        <v/>
      </c>
      <c r="E500" s="24" t="str">
        <f aca="false">IF($S500="","",INDEX(Responses!$J$2:$J$1001,$S500))</f>
        <v/>
      </c>
      <c r="F500" s="24" t="str">
        <f aca="false">IF($S500="","",MID(IF(AND(INDEX(Responses!$M$2:$M$1001,$S500)&lt;&gt;"",INDEX(Responses!$M$2:$M$1001,$S500)&lt;=2),", Booking/Admission","")&amp;IF(AND(INDEX(Responses!$N$2:$N$1001,$S500)&lt;&gt;"",INDEX(Responses!$N$2:$N$1001,$S500)&lt;=2),", Waiting time","")&amp;IF(AND(INDEX(Responses!$O$2:$O$1001,$S500)&lt;&gt;"",INDEX(Responses!$O$2:$O$1001,$S500)&lt;=2),", Doctor communication","")&amp;IF(AND(INDEX(Responses!$P$2:$P$1001,$S500)&lt;&gt;"",INDEX(Responses!$P$2:$P$1001,$S500)&lt;=2),", Time to ask questions","")&amp;IF(AND(INDEX(Responses!$Q$2:$Q$1001,$S500)&lt;&gt;"",INDEX(Responses!$Q$2:$Q$1001,$S500)&lt;=2),", Front desk and billing staff","")&amp;IF(AND(INDEX(Responses!$R$2:$R$1001,$S500)&lt;&gt;"",INDEX(Responses!$R$2:$R$1001,$S500)&lt;=2),", Billing clarity","")&amp;IF(AND(INDEX(Responses!$S$2:$S$1001,$S500)&lt;&gt;"",INDEX(Responses!$S$2:$S$1001,$S500)&lt;=2),", Cleanliness","")&amp;IF(AND(INDEX(Responses!$T$2:$T$1001,$S500)&lt;&gt;"",INDEX(Responses!$T$2:$T$1001,$S500)&lt;=2),", Nursing responsiveness","")&amp;IF(AND(INDEX(Responses!$U$2:$U$1001,$S500)&lt;&gt;"",INDEX(Responses!$U$2:$U$1001,$S500)&lt;=2),", Nursing courtesy","")&amp;IF(AND(INDEX(Responses!$V$2:$V$1001,$S500)&lt;&gt;"",INDEX(Responses!$V$2:$V$1001,$S500)&lt;=2),", Food","")&amp;IF(AND(INDEX(Responses!$W$2:$W$1001,$S500)&lt;&gt;"",INDEX(Responses!$W$2:$W$1001,$S500)&lt;=2),", Insurance/TPA","")&amp;IF(AND(INDEX(Responses!$X$2:$X$1001,$S500)&lt;&gt;"",INDEX(Responses!$X$2:$X$1001,$S500)&lt;=2),", Discharge process","")&amp;IF(AND(INDEX(Responses!$Y$2:$Y$1001,$S500)&lt;&gt;"",INDEX(Responses!$Y$2:$Y$1001,$S500)&lt;=2),", Discharge instructions",""),3,500))</f>
        <v/>
      </c>
      <c r="G500" s="24" t="str">
        <f aca="false">IF($S500="","",INDEX(Responses!$L$2:$L$1001,$S500)&amp;"")</f>
        <v/>
      </c>
      <c r="H500" s="27"/>
      <c r="I500" s="33"/>
      <c r="J500" s="34" t="str">
        <f aca="false">IF(OR(I500="",B500=""),"",ROUND((I500-B500)*24,1))</f>
        <v/>
      </c>
      <c r="K500" s="27"/>
      <c r="L500" s="27"/>
      <c r="M500" s="27"/>
      <c r="N500" s="35"/>
      <c r="O500" s="36" t="str">
        <f aca="false">IF(OR(N500="",B500=""),"",N500-B500)</f>
        <v/>
      </c>
      <c r="P500" s="24" t="str">
        <f aca="false">IF(J500="","",IF(AND(C500="IPD",J500&lt;=24),"Yes",IF(AND(C500&lt;&gt;"IPD",J500&lt;=48),"Yes","No")))</f>
        <v/>
      </c>
      <c r="Q500" s="24" t="str">
        <f aca="false">IF(B500="","",TEXT(B500,"yyyy-mm"))</f>
        <v/>
      </c>
      <c r="R500" s="34" t="str">
        <f aca="false">IF(AND(Q500='Monthly Summary'!$C$4,J500&lt;&gt;""),J500,"")</f>
        <v/>
      </c>
      <c r="S500" s="24" t="str">
        <f aca="false">IF(A500="","",IFERROR(MATCH(A500,Responses!$A$2:$A$1001,0),""))</f>
        <v/>
      </c>
    </row>
    <row r="501" customFormat="false" ht="15" hidden="false" customHeight="false" outlineLevel="0" collapsed="false">
      <c r="A501" s="27"/>
      <c r="B501" s="32" t="str">
        <f aca="false">IF($S501="","",INDEX(Responses!$B$2:$B$1001,$S501))</f>
        <v/>
      </c>
      <c r="C501" s="24" t="str">
        <f aca="false">IF($S501="","",INDEX(Responses!$E$2:$E$1001,$S501)&amp;"")</f>
        <v/>
      </c>
      <c r="D501" s="24" t="str">
        <f aca="false">IF($S501="","",INDEX(Responses!$G$2:$G$1001,$S501)&amp;"")</f>
        <v/>
      </c>
      <c r="E501" s="24" t="str">
        <f aca="false">IF($S501="","",INDEX(Responses!$J$2:$J$1001,$S501))</f>
        <v/>
      </c>
      <c r="F501" s="24" t="str">
        <f aca="false">IF($S501="","",MID(IF(AND(INDEX(Responses!$M$2:$M$1001,$S501)&lt;&gt;"",INDEX(Responses!$M$2:$M$1001,$S501)&lt;=2),", Booking/Admission","")&amp;IF(AND(INDEX(Responses!$N$2:$N$1001,$S501)&lt;&gt;"",INDEX(Responses!$N$2:$N$1001,$S501)&lt;=2),", Waiting time","")&amp;IF(AND(INDEX(Responses!$O$2:$O$1001,$S501)&lt;&gt;"",INDEX(Responses!$O$2:$O$1001,$S501)&lt;=2),", Doctor communication","")&amp;IF(AND(INDEX(Responses!$P$2:$P$1001,$S501)&lt;&gt;"",INDEX(Responses!$P$2:$P$1001,$S501)&lt;=2),", Time to ask questions","")&amp;IF(AND(INDEX(Responses!$Q$2:$Q$1001,$S501)&lt;&gt;"",INDEX(Responses!$Q$2:$Q$1001,$S501)&lt;=2),", Front desk and billing staff","")&amp;IF(AND(INDEX(Responses!$R$2:$R$1001,$S501)&lt;&gt;"",INDEX(Responses!$R$2:$R$1001,$S501)&lt;=2),", Billing clarity","")&amp;IF(AND(INDEX(Responses!$S$2:$S$1001,$S501)&lt;&gt;"",INDEX(Responses!$S$2:$S$1001,$S501)&lt;=2),", Cleanliness","")&amp;IF(AND(INDEX(Responses!$T$2:$T$1001,$S501)&lt;&gt;"",INDEX(Responses!$T$2:$T$1001,$S501)&lt;=2),", Nursing responsiveness","")&amp;IF(AND(INDEX(Responses!$U$2:$U$1001,$S501)&lt;&gt;"",INDEX(Responses!$U$2:$U$1001,$S501)&lt;=2),", Nursing courtesy","")&amp;IF(AND(INDEX(Responses!$V$2:$V$1001,$S501)&lt;&gt;"",INDEX(Responses!$V$2:$V$1001,$S501)&lt;=2),", Food","")&amp;IF(AND(INDEX(Responses!$W$2:$W$1001,$S501)&lt;&gt;"",INDEX(Responses!$W$2:$W$1001,$S501)&lt;=2),", Insurance/TPA","")&amp;IF(AND(INDEX(Responses!$X$2:$X$1001,$S501)&lt;&gt;"",INDEX(Responses!$X$2:$X$1001,$S501)&lt;=2),", Discharge process","")&amp;IF(AND(INDEX(Responses!$Y$2:$Y$1001,$S501)&lt;&gt;"",INDEX(Responses!$Y$2:$Y$1001,$S501)&lt;=2),", Discharge instructions",""),3,500))</f>
        <v/>
      </c>
      <c r="G501" s="24" t="str">
        <f aca="false">IF($S501="","",INDEX(Responses!$L$2:$L$1001,$S501)&amp;"")</f>
        <v/>
      </c>
      <c r="H501" s="27"/>
      <c r="I501" s="33"/>
      <c r="J501" s="34" t="str">
        <f aca="false">IF(OR(I501="",B501=""),"",ROUND((I501-B501)*24,1))</f>
        <v/>
      </c>
      <c r="K501" s="27"/>
      <c r="L501" s="27"/>
      <c r="M501" s="27"/>
      <c r="N501" s="35"/>
      <c r="O501" s="36" t="str">
        <f aca="false">IF(OR(N501="",B501=""),"",N501-B501)</f>
        <v/>
      </c>
      <c r="P501" s="24" t="str">
        <f aca="false">IF(J501="","",IF(AND(C501="IPD",J501&lt;=24),"Yes",IF(AND(C501&lt;&gt;"IPD",J501&lt;=48),"Yes","No")))</f>
        <v/>
      </c>
      <c r="Q501" s="24" t="str">
        <f aca="false">IF(B501="","",TEXT(B501,"yyyy-mm"))</f>
        <v/>
      </c>
      <c r="R501" s="34" t="str">
        <f aca="false">IF(AND(Q501='Monthly Summary'!$C$4,J501&lt;&gt;""),J501,"")</f>
        <v/>
      </c>
      <c r="S501" s="24" t="str">
        <f aca="false">IF(A501="","",IFERROR(MATCH(A501,Responses!$A$2:$A$1001,0),""))</f>
        <v/>
      </c>
    </row>
    <row r="502" customFormat="false" ht="15" hidden="false" customHeight="false" outlineLevel="0" collapsed="false">
      <c r="A502" s="27"/>
      <c r="B502" s="32" t="str">
        <f aca="false">IF($S502="","",INDEX(Responses!$B$2:$B$1001,$S502))</f>
        <v/>
      </c>
      <c r="C502" s="24" t="str">
        <f aca="false">IF($S502="","",INDEX(Responses!$E$2:$E$1001,$S502)&amp;"")</f>
        <v/>
      </c>
      <c r="D502" s="24" t="str">
        <f aca="false">IF($S502="","",INDEX(Responses!$G$2:$G$1001,$S502)&amp;"")</f>
        <v/>
      </c>
      <c r="E502" s="24" t="str">
        <f aca="false">IF($S502="","",INDEX(Responses!$J$2:$J$1001,$S502))</f>
        <v/>
      </c>
      <c r="F502" s="24" t="str">
        <f aca="false">IF($S502="","",MID(IF(AND(INDEX(Responses!$M$2:$M$1001,$S502)&lt;&gt;"",INDEX(Responses!$M$2:$M$1001,$S502)&lt;=2),", Booking/Admission","")&amp;IF(AND(INDEX(Responses!$N$2:$N$1001,$S502)&lt;&gt;"",INDEX(Responses!$N$2:$N$1001,$S502)&lt;=2),", Waiting time","")&amp;IF(AND(INDEX(Responses!$O$2:$O$1001,$S502)&lt;&gt;"",INDEX(Responses!$O$2:$O$1001,$S502)&lt;=2),", Doctor communication","")&amp;IF(AND(INDEX(Responses!$P$2:$P$1001,$S502)&lt;&gt;"",INDEX(Responses!$P$2:$P$1001,$S502)&lt;=2),", Time to ask questions","")&amp;IF(AND(INDEX(Responses!$Q$2:$Q$1001,$S502)&lt;&gt;"",INDEX(Responses!$Q$2:$Q$1001,$S502)&lt;=2),", Front desk and billing staff","")&amp;IF(AND(INDEX(Responses!$R$2:$R$1001,$S502)&lt;&gt;"",INDEX(Responses!$R$2:$R$1001,$S502)&lt;=2),", Billing clarity","")&amp;IF(AND(INDEX(Responses!$S$2:$S$1001,$S502)&lt;&gt;"",INDEX(Responses!$S$2:$S$1001,$S502)&lt;=2),", Cleanliness","")&amp;IF(AND(INDEX(Responses!$T$2:$T$1001,$S502)&lt;&gt;"",INDEX(Responses!$T$2:$T$1001,$S502)&lt;=2),", Nursing responsiveness","")&amp;IF(AND(INDEX(Responses!$U$2:$U$1001,$S502)&lt;&gt;"",INDEX(Responses!$U$2:$U$1001,$S502)&lt;=2),", Nursing courtesy","")&amp;IF(AND(INDEX(Responses!$V$2:$V$1001,$S502)&lt;&gt;"",INDEX(Responses!$V$2:$V$1001,$S502)&lt;=2),", Food","")&amp;IF(AND(INDEX(Responses!$W$2:$W$1001,$S502)&lt;&gt;"",INDEX(Responses!$W$2:$W$1001,$S502)&lt;=2),", Insurance/TPA","")&amp;IF(AND(INDEX(Responses!$X$2:$X$1001,$S502)&lt;&gt;"",INDEX(Responses!$X$2:$X$1001,$S502)&lt;=2),", Discharge process","")&amp;IF(AND(INDEX(Responses!$Y$2:$Y$1001,$S502)&lt;&gt;"",INDEX(Responses!$Y$2:$Y$1001,$S502)&lt;=2),", Discharge instructions",""),3,500))</f>
        <v/>
      </c>
      <c r="G502" s="24" t="str">
        <f aca="false">IF($S502="","",INDEX(Responses!$L$2:$L$1001,$S502)&amp;"")</f>
        <v/>
      </c>
      <c r="H502" s="27"/>
      <c r="I502" s="33"/>
      <c r="J502" s="34" t="str">
        <f aca="false">IF(OR(I502="",B502=""),"",ROUND((I502-B502)*24,1))</f>
        <v/>
      </c>
      <c r="K502" s="27"/>
      <c r="L502" s="27"/>
      <c r="M502" s="27"/>
      <c r="N502" s="35"/>
      <c r="O502" s="36" t="str">
        <f aca="false">IF(OR(N502="",B502=""),"",N502-B502)</f>
        <v/>
      </c>
      <c r="P502" s="24" t="str">
        <f aca="false">IF(J502="","",IF(AND(C502="IPD",J502&lt;=24),"Yes",IF(AND(C502&lt;&gt;"IPD",J502&lt;=48),"Yes","No")))</f>
        <v/>
      </c>
      <c r="Q502" s="24" t="str">
        <f aca="false">IF(B502="","",TEXT(B502,"yyyy-mm"))</f>
        <v/>
      </c>
      <c r="R502" s="34" t="str">
        <f aca="false">IF(AND(Q502='Monthly Summary'!$C$4,J502&lt;&gt;""),J502,"")</f>
        <v/>
      </c>
      <c r="S502" s="24" t="str">
        <f aca="false">IF(A502="","",IFERROR(MATCH(A502,Responses!$A$2:$A$1001,0),""))</f>
        <v/>
      </c>
    </row>
    <row r="503" customFormat="false" ht="15" hidden="false" customHeight="false" outlineLevel="0" collapsed="false">
      <c r="A503" s="27"/>
      <c r="B503" s="32" t="str">
        <f aca="false">IF($S503="","",INDEX(Responses!$B$2:$B$1001,$S503))</f>
        <v/>
      </c>
      <c r="C503" s="24" t="str">
        <f aca="false">IF($S503="","",INDEX(Responses!$E$2:$E$1001,$S503)&amp;"")</f>
        <v/>
      </c>
      <c r="D503" s="24" t="str">
        <f aca="false">IF($S503="","",INDEX(Responses!$G$2:$G$1001,$S503)&amp;"")</f>
        <v/>
      </c>
      <c r="E503" s="24" t="str">
        <f aca="false">IF($S503="","",INDEX(Responses!$J$2:$J$1001,$S503))</f>
        <v/>
      </c>
      <c r="F503" s="24" t="str">
        <f aca="false">IF($S503="","",MID(IF(AND(INDEX(Responses!$M$2:$M$1001,$S503)&lt;&gt;"",INDEX(Responses!$M$2:$M$1001,$S503)&lt;=2),", Booking/Admission","")&amp;IF(AND(INDEX(Responses!$N$2:$N$1001,$S503)&lt;&gt;"",INDEX(Responses!$N$2:$N$1001,$S503)&lt;=2),", Waiting time","")&amp;IF(AND(INDEX(Responses!$O$2:$O$1001,$S503)&lt;&gt;"",INDEX(Responses!$O$2:$O$1001,$S503)&lt;=2),", Doctor communication","")&amp;IF(AND(INDEX(Responses!$P$2:$P$1001,$S503)&lt;&gt;"",INDEX(Responses!$P$2:$P$1001,$S503)&lt;=2),", Time to ask questions","")&amp;IF(AND(INDEX(Responses!$Q$2:$Q$1001,$S503)&lt;&gt;"",INDEX(Responses!$Q$2:$Q$1001,$S503)&lt;=2),", Front desk and billing staff","")&amp;IF(AND(INDEX(Responses!$R$2:$R$1001,$S503)&lt;&gt;"",INDEX(Responses!$R$2:$R$1001,$S503)&lt;=2),", Billing clarity","")&amp;IF(AND(INDEX(Responses!$S$2:$S$1001,$S503)&lt;&gt;"",INDEX(Responses!$S$2:$S$1001,$S503)&lt;=2),", Cleanliness","")&amp;IF(AND(INDEX(Responses!$T$2:$T$1001,$S503)&lt;&gt;"",INDEX(Responses!$T$2:$T$1001,$S503)&lt;=2),", Nursing responsiveness","")&amp;IF(AND(INDEX(Responses!$U$2:$U$1001,$S503)&lt;&gt;"",INDEX(Responses!$U$2:$U$1001,$S503)&lt;=2),", Nursing courtesy","")&amp;IF(AND(INDEX(Responses!$V$2:$V$1001,$S503)&lt;&gt;"",INDEX(Responses!$V$2:$V$1001,$S503)&lt;=2),", Food","")&amp;IF(AND(INDEX(Responses!$W$2:$W$1001,$S503)&lt;&gt;"",INDEX(Responses!$W$2:$W$1001,$S503)&lt;=2),", Insurance/TPA","")&amp;IF(AND(INDEX(Responses!$X$2:$X$1001,$S503)&lt;&gt;"",INDEX(Responses!$X$2:$X$1001,$S503)&lt;=2),", Discharge process","")&amp;IF(AND(INDEX(Responses!$Y$2:$Y$1001,$S503)&lt;&gt;"",INDEX(Responses!$Y$2:$Y$1001,$S503)&lt;=2),", Discharge instructions",""),3,500))</f>
        <v/>
      </c>
      <c r="G503" s="24" t="str">
        <f aca="false">IF($S503="","",INDEX(Responses!$L$2:$L$1001,$S503)&amp;"")</f>
        <v/>
      </c>
      <c r="H503" s="27"/>
      <c r="I503" s="33"/>
      <c r="J503" s="34" t="str">
        <f aca="false">IF(OR(I503="",B503=""),"",ROUND((I503-B503)*24,1))</f>
        <v/>
      </c>
      <c r="K503" s="27"/>
      <c r="L503" s="27"/>
      <c r="M503" s="27"/>
      <c r="N503" s="35"/>
      <c r="O503" s="36" t="str">
        <f aca="false">IF(OR(N503="",B503=""),"",N503-B503)</f>
        <v/>
      </c>
      <c r="P503" s="24" t="str">
        <f aca="false">IF(J503="","",IF(AND(C503="IPD",J503&lt;=24),"Yes",IF(AND(C503&lt;&gt;"IPD",J503&lt;=48),"Yes","No")))</f>
        <v/>
      </c>
      <c r="Q503" s="24" t="str">
        <f aca="false">IF(B503="","",TEXT(B503,"yyyy-mm"))</f>
        <v/>
      </c>
      <c r="R503" s="34" t="str">
        <f aca="false">IF(AND(Q503='Monthly Summary'!$C$4,J503&lt;&gt;""),J503,"")</f>
        <v/>
      </c>
      <c r="S503" s="24" t="str">
        <f aca="false">IF(A503="","",IFERROR(MATCH(A503,Responses!$A$2:$A$1001,0),""))</f>
        <v/>
      </c>
    </row>
    <row r="504" customFormat="false" ht="15" hidden="false" customHeight="false" outlineLevel="0" collapsed="false">
      <c r="A504" s="27"/>
      <c r="B504" s="32" t="str">
        <f aca="false">IF($S504="","",INDEX(Responses!$B$2:$B$1001,$S504))</f>
        <v/>
      </c>
      <c r="C504" s="24" t="str">
        <f aca="false">IF($S504="","",INDEX(Responses!$E$2:$E$1001,$S504)&amp;"")</f>
        <v/>
      </c>
      <c r="D504" s="24" t="str">
        <f aca="false">IF($S504="","",INDEX(Responses!$G$2:$G$1001,$S504)&amp;"")</f>
        <v/>
      </c>
      <c r="E504" s="24" t="str">
        <f aca="false">IF($S504="","",INDEX(Responses!$J$2:$J$1001,$S504))</f>
        <v/>
      </c>
      <c r="F504" s="24" t="str">
        <f aca="false">IF($S504="","",MID(IF(AND(INDEX(Responses!$M$2:$M$1001,$S504)&lt;&gt;"",INDEX(Responses!$M$2:$M$1001,$S504)&lt;=2),", Booking/Admission","")&amp;IF(AND(INDEX(Responses!$N$2:$N$1001,$S504)&lt;&gt;"",INDEX(Responses!$N$2:$N$1001,$S504)&lt;=2),", Waiting time","")&amp;IF(AND(INDEX(Responses!$O$2:$O$1001,$S504)&lt;&gt;"",INDEX(Responses!$O$2:$O$1001,$S504)&lt;=2),", Doctor communication","")&amp;IF(AND(INDEX(Responses!$P$2:$P$1001,$S504)&lt;&gt;"",INDEX(Responses!$P$2:$P$1001,$S504)&lt;=2),", Time to ask questions","")&amp;IF(AND(INDEX(Responses!$Q$2:$Q$1001,$S504)&lt;&gt;"",INDEX(Responses!$Q$2:$Q$1001,$S504)&lt;=2),", Front desk and billing staff","")&amp;IF(AND(INDEX(Responses!$R$2:$R$1001,$S504)&lt;&gt;"",INDEX(Responses!$R$2:$R$1001,$S504)&lt;=2),", Billing clarity","")&amp;IF(AND(INDEX(Responses!$S$2:$S$1001,$S504)&lt;&gt;"",INDEX(Responses!$S$2:$S$1001,$S504)&lt;=2),", Cleanliness","")&amp;IF(AND(INDEX(Responses!$T$2:$T$1001,$S504)&lt;&gt;"",INDEX(Responses!$T$2:$T$1001,$S504)&lt;=2),", Nursing responsiveness","")&amp;IF(AND(INDEX(Responses!$U$2:$U$1001,$S504)&lt;&gt;"",INDEX(Responses!$U$2:$U$1001,$S504)&lt;=2),", Nursing courtesy","")&amp;IF(AND(INDEX(Responses!$V$2:$V$1001,$S504)&lt;&gt;"",INDEX(Responses!$V$2:$V$1001,$S504)&lt;=2),", Food","")&amp;IF(AND(INDEX(Responses!$W$2:$W$1001,$S504)&lt;&gt;"",INDEX(Responses!$W$2:$W$1001,$S504)&lt;=2),", Insurance/TPA","")&amp;IF(AND(INDEX(Responses!$X$2:$X$1001,$S504)&lt;&gt;"",INDEX(Responses!$X$2:$X$1001,$S504)&lt;=2),", Discharge process","")&amp;IF(AND(INDEX(Responses!$Y$2:$Y$1001,$S504)&lt;&gt;"",INDEX(Responses!$Y$2:$Y$1001,$S504)&lt;=2),", Discharge instructions",""),3,500))</f>
        <v/>
      </c>
      <c r="G504" s="24" t="str">
        <f aca="false">IF($S504="","",INDEX(Responses!$L$2:$L$1001,$S504)&amp;"")</f>
        <v/>
      </c>
      <c r="H504" s="27"/>
      <c r="I504" s="33"/>
      <c r="J504" s="34" t="str">
        <f aca="false">IF(OR(I504="",B504=""),"",ROUND((I504-B504)*24,1))</f>
        <v/>
      </c>
      <c r="K504" s="27"/>
      <c r="L504" s="27"/>
      <c r="M504" s="27"/>
      <c r="N504" s="35"/>
      <c r="O504" s="36" t="str">
        <f aca="false">IF(OR(N504="",B504=""),"",N504-B504)</f>
        <v/>
      </c>
      <c r="P504" s="24" t="str">
        <f aca="false">IF(J504="","",IF(AND(C504="IPD",J504&lt;=24),"Yes",IF(AND(C504&lt;&gt;"IPD",J504&lt;=48),"Yes","No")))</f>
        <v/>
      </c>
      <c r="Q504" s="24" t="str">
        <f aca="false">IF(B504="","",TEXT(B504,"yyyy-mm"))</f>
        <v/>
      </c>
      <c r="R504" s="34" t="str">
        <f aca="false">IF(AND(Q504='Monthly Summary'!$C$4,J504&lt;&gt;""),J504,"")</f>
        <v/>
      </c>
      <c r="S504" s="24" t="str">
        <f aca="false">IF(A504="","",IFERROR(MATCH(A504,Responses!$A$2:$A$1001,0),""))</f>
        <v/>
      </c>
    </row>
    <row r="505" customFormat="false" ht="15" hidden="false" customHeight="false" outlineLevel="0" collapsed="false">
      <c r="A505" s="27"/>
      <c r="B505" s="32" t="str">
        <f aca="false">IF($S505="","",INDEX(Responses!$B$2:$B$1001,$S505))</f>
        <v/>
      </c>
      <c r="C505" s="24" t="str">
        <f aca="false">IF($S505="","",INDEX(Responses!$E$2:$E$1001,$S505)&amp;"")</f>
        <v/>
      </c>
      <c r="D505" s="24" t="str">
        <f aca="false">IF($S505="","",INDEX(Responses!$G$2:$G$1001,$S505)&amp;"")</f>
        <v/>
      </c>
      <c r="E505" s="24" t="str">
        <f aca="false">IF($S505="","",INDEX(Responses!$J$2:$J$1001,$S505))</f>
        <v/>
      </c>
      <c r="F505" s="24" t="str">
        <f aca="false">IF($S505="","",MID(IF(AND(INDEX(Responses!$M$2:$M$1001,$S505)&lt;&gt;"",INDEX(Responses!$M$2:$M$1001,$S505)&lt;=2),", Booking/Admission","")&amp;IF(AND(INDEX(Responses!$N$2:$N$1001,$S505)&lt;&gt;"",INDEX(Responses!$N$2:$N$1001,$S505)&lt;=2),", Waiting time","")&amp;IF(AND(INDEX(Responses!$O$2:$O$1001,$S505)&lt;&gt;"",INDEX(Responses!$O$2:$O$1001,$S505)&lt;=2),", Doctor communication","")&amp;IF(AND(INDEX(Responses!$P$2:$P$1001,$S505)&lt;&gt;"",INDEX(Responses!$P$2:$P$1001,$S505)&lt;=2),", Time to ask questions","")&amp;IF(AND(INDEX(Responses!$Q$2:$Q$1001,$S505)&lt;&gt;"",INDEX(Responses!$Q$2:$Q$1001,$S505)&lt;=2),", Front desk and billing staff","")&amp;IF(AND(INDEX(Responses!$R$2:$R$1001,$S505)&lt;&gt;"",INDEX(Responses!$R$2:$R$1001,$S505)&lt;=2),", Billing clarity","")&amp;IF(AND(INDEX(Responses!$S$2:$S$1001,$S505)&lt;&gt;"",INDEX(Responses!$S$2:$S$1001,$S505)&lt;=2),", Cleanliness","")&amp;IF(AND(INDEX(Responses!$T$2:$T$1001,$S505)&lt;&gt;"",INDEX(Responses!$T$2:$T$1001,$S505)&lt;=2),", Nursing responsiveness","")&amp;IF(AND(INDEX(Responses!$U$2:$U$1001,$S505)&lt;&gt;"",INDEX(Responses!$U$2:$U$1001,$S505)&lt;=2),", Nursing courtesy","")&amp;IF(AND(INDEX(Responses!$V$2:$V$1001,$S505)&lt;&gt;"",INDEX(Responses!$V$2:$V$1001,$S505)&lt;=2),", Food","")&amp;IF(AND(INDEX(Responses!$W$2:$W$1001,$S505)&lt;&gt;"",INDEX(Responses!$W$2:$W$1001,$S505)&lt;=2),", Insurance/TPA","")&amp;IF(AND(INDEX(Responses!$X$2:$X$1001,$S505)&lt;&gt;"",INDEX(Responses!$X$2:$X$1001,$S505)&lt;=2),", Discharge process","")&amp;IF(AND(INDEX(Responses!$Y$2:$Y$1001,$S505)&lt;&gt;"",INDEX(Responses!$Y$2:$Y$1001,$S505)&lt;=2),", Discharge instructions",""),3,500))</f>
        <v/>
      </c>
      <c r="G505" s="24" t="str">
        <f aca="false">IF($S505="","",INDEX(Responses!$L$2:$L$1001,$S505)&amp;"")</f>
        <v/>
      </c>
      <c r="H505" s="27"/>
      <c r="I505" s="33"/>
      <c r="J505" s="34" t="str">
        <f aca="false">IF(OR(I505="",B505=""),"",ROUND((I505-B505)*24,1))</f>
        <v/>
      </c>
      <c r="K505" s="27"/>
      <c r="L505" s="27"/>
      <c r="M505" s="27"/>
      <c r="N505" s="35"/>
      <c r="O505" s="36" t="str">
        <f aca="false">IF(OR(N505="",B505=""),"",N505-B505)</f>
        <v/>
      </c>
      <c r="P505" s="24" t="str">
        <f aca="false">IF(J505="","",IF(AND(C505="IPD",J505&lt;=24),"Yes",IF(AND(C505&lt;&gt;"IPD",J505&lt;=48),"Yes","No")))</f>
        <v/>
      </c>
      <c r="Q505" s="24" t="str">
        <f aca="false">IF(B505="","",TEXT(B505,"yyyy-mm"))</f>
        <v/>
      </c>
      <c r="R505" s="34" t="str">
        <f aca="false">IF(AND(Q505='Monthly Summary'!$C$4,J505&lt;&gt;""),J505,"")</f>
        <v/>
      </c>
      <c r="S505" s="24" t="str">
        <f aca="false">IF(A505="","",IFERROR(MATCH(A505,Responses!$A$2:$A$1001,0),""))</f>
        <v/>
      </c>
    </row>
    <row r="506" customFormat="false" ht="15" hidden="false" customHeight="false" outlineLevel="0" collapsed="false">
      <c r="A506" s="27"/>
      <c r="B506" s="32" t="str">
        <f aca="false">IF($S506="","",INDEX(Responses!$B$2:$B$1001,$S506))</f>
        <v/>
      </c>
      <c r="C506" s="24" t="str">
        <f aca="false">IF($S506="","",INDEX(Responses!$E$2:$E$1001,$S506)&amp;"")</f>
        <v/>
      </c>
      <c r="D506" s="24" t="str">
        <f aca="false">IF($S506="","",INDEX(Responses!$G$2:$G$1001,$S506)&amp;"")</f>
        <v/>
      </c>
      <c r="E506" s="24" t="str">
        <f aca="false">IF($S506="","",INDEX(Responses!$J$2:$J$1001,$S506))</f>
        <v/>
      </c>
      <c r="F506" s="24" t="str">
        <f aca="false">IF($S506="","",MID(IF(AND(INDEX(Responses!$M$2:$M$1001,$S506)&lt;&gt;"",INDEX(Responses!$M$2:$M$1001,$S506)&lt;=2),", Booking/Admission","")&amp;IF(AND(INDEX(Responses!$N$2:$N$1001,$S506)&lt;&gt;"",INDEX(Responses!$N$2:$N$1001,$S506)&lt;=2),", Waiting time","")&amp;IF(AND(INDEX(Responses!$O$2:$O$1001,$S506)&lt;&gt;"",INDEX(Responses!$O$2:$O$1001,$S506)&lt;=2),", Doctor communication","")&amp;IF(AND(INDEX(Responses!$P$2:$P$1001,$S506)&lt;&gt;"",INDEX(Responses!$P$2:$P$1001,$S506)&lt;=2),", Time to ask questions","")&amp;IF(AND(INDEX(Responses!$Q$2:$Q$1001,$S506)&lt;&gt;"",INDEX(Responses!$Q$2:$Q$1001,$S506)&lt;=2),", Front desk and billing staff","")&amp;IF(AND(INDEX(Responses!$R$2:$R$1001,$S506)&lt;&gt;"",INDEX(Responses!$R$2:$R$1001,$S506)&lt;=2),", Billing clarity","")&amp;IF(AND(INDEX(Responses!$S$2:$S$1001,$S506)&lt;&gt;"",INDEX(Responses!$S$2:$S$1001,$S506)&lt;=2),", Cleanliness","")&amp;IF(AND(INDEX(Responses!$T$2:$T$1001,$S506)&lt;&gt;"",INDEX(Responses!$T$2:$T$1001,$S506)&lt;=2),", Nursing responsiveness","")&amp;IF(AND(INDEX(Responses!$U$2:$U$1001,$S506)&lt;&gt;"",INDEX(Responses!$U$2:$U$1001,$S506)&lt;=2),", Nursing courtesy","")&amp;IF(AND(INDEX(Responses!$V$2:$V$1001,$S506)&lt;&gt;"",INDEX(Responses!$V$2:$V$1001,$S506)&lt;=2),", Food","")&amp;IF(AND(INDEX(Responses!$W$2:$W$1001,$S506)&lt;&gt;"",INDEX(Responses!$W$2:$W$1001,$S506)&lt;=2),", Insurance/TPA","")&amp;IF(AND(INDEX(Responses!$X$2:$X$1001,$S506)&lt;&gt;"",INDEX(Responses!$X$2:$X$1001,$S506)&lt;=2),", Discharge process","")&amp;IF(AND(INDEX(Responses!$Y$2:$Y$1001,$S506)&lt;&gt;"",INDEX(Responses!$Y$2:$Y$1001,$S506)&lt;=2),", Discharge instructions",""),3,500))</f>
        <v/>
      </c>
      <c r="G506" s="24" t="str">
        <f aca="false">IF($S506="","",INDEX(Responses!$L$2:$L$1001,$S506)&amp;"")</f>
        <v/>
      </c>
      <c r="H506" s="27"/>
      <c r="I506" s="33"/>
      <c r="J506" s="34" t="str">
        <f aca="false">IF(OR(I506="",B506=""),"",ROUND((I506-B506)*24,1))</f>
        <v/>
      </c>
      <c r="K506" s="27"/>
      <c r="L506" s="27"/>
      <c r="M506" s="27"/>
      <c r="N506" s="35"/>
      <c r="O506" s="36" t="str">
        <f aca="false">IF(OR(N506="",B506=""),"",N506-B506)</f>
        <v/>
      </c>
      <c r="P506" s="24" t="str">
        <f aca="false">IF(J506="","",IF(AND(C506="IPD",J506&lt;=24),"Yes",IF(AND(C506&lt;&gt;"IPD",J506&lt;=48),"Yes","No")))</f>
        <v/>
      </c>
      <c r="Q506" s="24" t="str">
        <f aca="false">IF(B506="","",TEXT(B506,"yyyy-mm"))</f>
        <v/>
      </c>
      <c r="R506" s="34" t="str">
        <f aca="false">IF(AND(Q506='Monthly Summary'!$C$4,J506&lt;&gt;""),J506,"")</f>
        <v/>
      </c>
      <c r="S506" s="24" t="str">
        <f aca="false">IF(A506="","",IFERROR(MATCH(A506,Responses!$A$2:$A$1001,0),""))</f>
        <v/>
      </c>
    </row>
    <row r="507" customFormat="false" ht="15" hidden="false" customHeight="false" outlineLevel="0" collapsed="false">
      <c r="A507" s="27"/>
      <c r="B507" s="32" t="str">
        <f aca="false">IF($S507="","",INDEX(Responses!$B$2:$B$1001,$S507))</f>
        <v/>
      </c>
      <c r="C507" s="24" t="str">
        <f aca="false">IF($S507="","",INDEX(Responses!$E$2:$E$1001,$S507)&amp;"")</f>
        <v/>
      </c>
      <c r="D507" s="24" t="str">
        <f aca="false">IF($S507="","",INDEX(Responses!$G$2:$G$1001,$S507)&amp;"")</f>
        <v/>
      </c>
      <c r="E507" s="24" t="str">
        <f aca="false">IF($S507="","",INDEX(Responses!$J$2:$J$1001,$S507))</f>
        <v/>
      </c>
      <c r="F507" s="24" t="str">
        <f aca="false">IF($S507="","",MID(IF(AND(INDEX(Responses!$M$2:$M$1001,$S507)&lt;&gt;"",INDEX(Responses!$M$2:$M$1001,$S507)&lt;=2),", Booking/Admission","")&amp;IF(AND(INDEX(Responses!$N$2:$N$1001,$S507)&lt;&gt;"",INDEX(Responses!$N$2:$N$1001,$S507)&lt;=2),", Waiting time","")&amp;IF(AND(INDEX(Responses!$O$2:$O$1001,$S507)&lt;&gt;"",INDEX(Responses!$O$2:$O$1001,$S507)&lt;=2),", Doctor communication","")&amp;IF(AND(INDEX(Responses!$P$2:$P$1001,$S507)&lt;&gt;"",INDEX(Responses!$P$2:$P$1001,$S507)&lt;=2),", Time to ask questions","")&amp;IF(AND(INDEX(Responses!$Q$2:$Q$1001,$S507)&lt;&gt;"",INDEX(Responses!$Q$2:$Q$1001,$S507)&lt;=2),", Front desk and billing staff","")&amp;IF(AND(INDEX(Responses!$R$2:$R$1001,$S507)&lt;&gt;"",INDEX(Responses!$R$2:$R$1001,$S507)&lt;=2),", Billing clarity","")&amp;IF(AND(INDEX(Responses!$S$2:$S$1001,$S507)&lt;&gt;"",INDEX(Responses!$S$2:$S$1001,$S507)&lt;=2),", Cleanliness","")&amp;IF(AND(INDEX(Responses!$T$2:$T$1001,$S507)&lt;&gt;"",INDEX(Responses!$T$2:$T$1001,$S507)&lt;=2),", Nursing responsiveness","")&amp;IF(AND(INDEX(Responses!$U$2:$U$1001,$S507)&lt;&gt;"",INDEX(Responses!$U$2:$U$1001,$S507)&lt;=2),", Nursing courtesy","")&amp;IF(AND(INDEX(Responses!$V$2:$V$1001,$S507)&lt;&gt;"",INDEX(Responses!$V$2:$V$1001,$S507)&lt;=2),", Food","")&amp;IF(AND(INDEX(Responses!$W$2:$W$1001,$S507)&lt;&gt;"",INDEX(Responses!$W$2:$W$1001,$S507)&lt;=2),", Insurance/TPA","")&amp;IF(AND(INDEX(Responses!$X$2:$X$1001,$S507)&lt;&gt;"",INDEX(Responses!$X$2:$X$1001,$S507)&lt;=2),", Discharge process","")&amp;IF(AND(INDEX(Responses!$Y$2:$Y$1001,$S507)&lt;&gt;"",INDEX(Responses!$Y$2:$Y$1001,$S507)&lt;=2),", Discharge instructions",""),3,500))</f>
        <v/>
      </c>
      <c r="G507" s="24" t="str">
        <f aca="false">IF($S507="","",INDEX(Responses!$L$2:$L$1001,$S507)&amp;"")</f>
        <v/>
      </c>
      <c r="H507" s="27"/>
      <c r="I507" s="33"/>
      <c r="J507" s="34" t="str">
        <f aca="false">IF(OR(I507="",B507=""),"",ROUND((I507-B507)*24,1))</f>
        <v/>
      </c>
      <c r="K507" s="27"/>
      <c r="L507" s="27"/>
      <c r="M507" s="27"/>
      <c r="N507" s="35"/>
      <c r="O507" s="36" t="str">
        <f aca="false">IF(OR(N507="",B507=""),"",N507-B507)</f>
        <v/>
      </c>
      <c r="P507" s="24" t="str">
        <f aca="false">IF(J507="","",IF(AND(C507="IPD",J507&lt;=24),"Yes",IF(AND(C507&lt;&gt;"IPD",J507&lt;=48),"Yes","No")))</f>
        <v/>
      </c>
      <c r="Q507" s="24" t="str">
        <f aca="false">IF(B507="","",TEXT(B507,"yyyy-mm"))</f>
        <v/>
      </c>
      <c r="R507" s="34" t="str">
        <f aca="false">IF(AND(Q507='Monthly Summary'!$C$4,J507&lt;&gt;""),J507,"")</f>
        <v/>
      </c>
      <c r="S507" s="24" t="str">
        <f aca="false">IF(A507="","",IFERROR(MATCH(A507,Responses!$A$2:$A$1001,0),""))</f>
        <v/>
      </c>
    </row>
    <row r="508" customFormat="false" ht="15" hidden="false" customHeight="false" outlineLevel="0" collapsed="false">
      <c r="A508" s="27"/>
      <c r="B508" s="32" t="str">
        <f aca="false">IF($S508="","",INDEX(Responses!$B$2:$B$1001,$S508))</f>
        <v/>
      </c>
      <c r="C508" s="24" t="str">
        <f aca="false">IF($S508="","",INDEX(Responses!$E$2:$E$1001,$S508)&amp;"")</f>
        <v/>
      </c>
      <c r="D508" s="24" t="str">
        <f aca="false">IF($S508="","",INDEX(Responses!$G$2:$G$1001,$S508)&amp;"")</f>
        <v/>
      </c>
      <c r="E508" s="24" t="str">
        <f aca="false">IF($S508="","",INDEX(Responses!$J$2:$J$1001,$S508))</f>
        <v/>
      </c>
      <c r="F508" s="24" t="str">
        <f aca="false">IF($S508="","",MID(IF(AND(INDEX(Responses!$M$2:$M$1001,$S508)&lt;&gt;"",INDEX(Responses!$M$2:$M$1001,$S508)&lt;=2),", Booking/Admission","")&amp;IF(AND(INDEX(Responses!$N$2:$N$1001,$S508)&lt;&gt;"",INDEX(Responses!$N$2:$N$1001,$S508)&lt;=2),", Waiting time","")&amp;IF(AND(INDEX(Responses!$O$2:$O$1001,$S508)&lt;&gt;"",INDEX(Responses!$O$2:$O$1001,$S508)&lt;=2),", Doctor communication","")&amp;IF(AND(INDEX(Responses!$P$2:$P$1001,$S508)&lt;&gt;"",INDEX(Responses!$P$2:$P$1001,$S508)&lt;=2),", Time to ask questions","")&amp;IF(AND(INDEX(Responses!$Q$2:$Q$1001,$S508)&lt;&gt;"",INDEX(Responses!$Q$2:$Q$1001,$S508)&lt;=2),", Front desk and billing staff","")&amp;IF(AND(INDEX(Responses!$R$2:$R$1001,$S508)&lt;&gt;"",INDEX(Responses!$R$2:$R$1001,$S508)&lt;=2),", Billing clarity","")&amp;IF(AND(INDEX(Responses!$S$2:$S$1001,$S508)&lt;&gt;"",INDEX(Responses!$S$2:$S$1001,$S508)&lt;=2),", Cleanliness","")&amp;IF(AND(INDEX(Responses!$T$2:$T$1001,$S508)&lt;&gt;"",INDEX(Responses!$T$2:$T$1001,$S508)&lt;=2),", Nursing responsiveness","")&amp;IF(AND(INDEX(Responses!$U$2:$U$1001,$S508)&lt;&gt;"",INDEX(Responses!$U$2:$U$1001,$S508)&lt;=2),", Nursing courtesy","")&amp;IF(AND(INDEX(Responses!$V$2:$V$1001,$S508)&lt;&gt;"",INDEX(Responses!$V$2:$V$1001,$S508)&lt;=2),", Food","")&amp;IF(AND(INDEX(Responses!$W$2:$W$1001,$S508)&lt;&gt;"",INDEX(Responses!$W$2:$W$1001,$S508)&lt;=2),", Insurance/TPA","")&amp;IF(AND(INDEX(Responses!$X$2:$X$1001,$S508)&lt;&gt;"",INDEX(Responses!$X$2:$X$1001,$S508)&lt;=2),", Discharge process","")&amp;IF(AND(INDEX(Responses!$Y$2:$Y$1001,$S508)&lt;&gt;"",INDEX(Responses!$Y$2:$Y$1001,$S508)&lt;=2),", Discharge instructions",""),3,500))</f>
        <v/>
      </c>
      <c r="G508" s="24" t="str">
        <f aca="false">IF($S508="","",INDEX(Responses!$L$2:$L$1001,$S508)&amp;"")</f>
        <v/>
      </c>
      <c r="H508" s="27"/>
      <c r="I508" s="33"/>
      <c r="J508" s="34" t="str">
        <f aca="false">IF(OR(I508="",B508=""),"",ROUND((I508-B508)*24,1))</f>
        <v/>
      </c>
      <c r="K508" s="27"/>
      <c r="L508" s="27"/>
      <c r="M508" s="27"/>
      <c r="N508" s="35"/>
      <c r="O508" s="36" t="str">
        <f aca="false">IF(OR(N508="",B508=""),"",N508-B508)</f>
        <v/>
      </c>
      <c r="P508" s="24" t="str">
        <f aca="false">IF(J508="","",IF(AND(C508="IPD",J508&lt;=24),"Yes",IF(AND(C508&lt;&gt;"IPD",J508&lt;=48),"Yes","No")))</f>
        <v/>
      </c>
      <c r="Q508" s="24" t="str">
        <f aca="false">IF(B508="","",TEXT(B508,"yyyy-mm"))</f>
        <v/>
      </c>
      <c r="R508" s="34" t="str">
        <f aca="false">IF(AND(Q508='Monthly Summary'!$C$4,J508&lt;&gt;""),J508,"")</f>
        <v/>
      </c>
      <c r="S508" s="24" t="str">
        <f aca="false">IF(A508="","",IFERROR(MATCH(A508,Responses!$A$2:$A$1001,0),""))</f>
        <v/>
      </c>
    </row>
    <row r="509" customFormat="false" ht="15" hidden="false" customHeight="false" outlineLevel="0" collapsed="false">
      <c r="A509" s="27"/>
      <c r="B509" s="32" t="str">
        <f aca="false">IF($S509="","",INDEX(Responses!$B$2:$B$1001,$S509))</f>
        <v/>
      </c>
      <c r="C509" s="24" t="str">
        <f aca="false">IF($S509="","",INDEX(Responses!$E$2:$E$1001,$S509)&amp;"")</f>
        <v/>
      </c>
      <c r="D509" s="24" t="str">
        <f aca="false">IF($S509="","",INDEX(Responses!$G$2:$G$1001,$S509)&amp;"")</f>
        <v/>
      </c>
      <c r="E509" s="24" t="str">
        <f aca="false">IF($S509="","",INDEX(Responses!$J$2:$J$1001,$S509))</f>
        <v/>
      </c>
      <c r="F509" s="24" t="str">
        <f aca="false">IF($S509="","",MID(IF(AND(INDEX(Responses!$M$2:$M$1001,$S509)&lt;&gt;"",INDEX(Responses!$M$2:$M$1001,$S509)&lt;=2),", Booking/Admission","")&amp;IF(AND(INDEX(Responses!$N$2:$N$1001,$S509)&lt;&gt;"",INDEX(Responses!$N$2:$N$1001,$S509)&lt;=2),", Waiting time","")&amp;IF(AND(INDEX(Responses!$O$2:$O$1001,$S509)&lt;&gt;"",INDEX(Responses!$O$2:$O$1001,$S509)&lt;=2),", Doctor communication","")&amp;IF(AND(INDEX(Responses!$P$2:$P$1001,$S509)&lt;&gt;"",INDEX(Responses!$P$2:$P$1001,$S509)&lt;=2),", Time to ask questions","")&amp;IF(AND(INDEX(Responses!$Q$2:$Q$1001,$S509)&lt;&gt;"",INDEX(Responses!$Q$2:$Q$1001,$S509)&lt;=2),", Front desk and billing staff","")&amp;IF(AND(INDEX(Responses!$R$2:$R$1001,$S509)&lt;&gt;"",INDEX(Responses!$R$2:$R$1001,$S509)&lt;=2),", Billing clarity","")&amp;IF(AND(INDEX(Responses!$S$2:$S$1001,$S509)&lt;&gt;"",INDEX(Responses!$S$2:$S$1001,$S509)&lt;=2),", Cleanliness","")&amp;IF(AND(INDEX(Responses!$T$2:$T$1001,$S509)&lt;&gt;"",INDEX(Responses!$T$2:$T$1001,$S509)&lt;=2),", Nursing responsiveness","")&amp;IF(AND(INDEX(Responses!$U$2:$U$1001,$S509)&lt;&gt;"",INDEX(Responses!$U$2:$U$1001,$S509)&lt;=2),", Nursing courtesy","")&amp;IF(AND(INDEX(Responses!$V$2:$V$1001,$S509)&lt;&gt;"",INDEX(Responses!$V$2:$V$1001,$S509)&lt;=2),", Food","")&amp;IF(AND(INDEX(Responses!$W$2:$W$1001,$S509)&lt;&gt;"",INDEX(Responses!$W$2:$W$1001,$S509)&lt;=2),", Insurance/TPA","")&amp;IF(AND(INDEX(Responses!$X$2:$X$1001,$S509)&lt;&gt;"",INDEX(Responses!$X$2:$X$1001,$S509)&lt;=2),", Discharge process","")&amp;IF(AND(INDEX(Responses!$Y$2:$Y$1001,$S509)&lt;&gt;"",INDEX(Responses!$Y$2:$Y$1001,$S509)&lt;=2),", Discharge instructions",""),3,500))</f>
        <v/>
      </c>
      <c r="G509" s="24" t="str">
        <f aca="false">IF($S509="","",INDEX(Responses!$L$2:$L$1001,$S509)&amp;"")</f>
        <v/>
      </c>
      <c r="H509" s="27"/>
      <c r="I509" s="33"/>
      <c r="J509" s="34" t="str">
        <f aca="false">IF(OR(I509="",B509=""),"",ROUND((I509-B509)*24,1))</f>
        <v/>
      </c>
      <c r="K509" s="27"/>
      <c r="L509" s="27"/>
      <c r="M509" s="27"/>
      <c r="N509" s="35"/>
      <c r="O509" s="36" t="str">
        <f aca="false">IF(OR(N509="",B509=""),"",N509-B509)</f>
        <v/>
      </c>
      <c r="P509" s="24" t="str">
        <f aca="false">IF(J509="","",IF(AND(C509="IPD",J509&lt;=24),"Yes",IF(AND(C509&lt;&gt;"IPD",J509&lt;=48),"Yes","No")))</f>
        <v/>
      </c>
      <c r="Q509" s="24" t="str">
        <f aca="false">IF(B509="","",TEXT(B509,"yyyy-mm"))</f>
        <v/>
      </c>
      <c r="R509" s="34" t="str">
        <f aca="false">IF(AND(Q509='Monthly Summary'!$C$4,J509&lt;&gt;""),J509,"")</f>
        <v/>
      </c>
      <c r="S509" s="24" t="str">
        <f aca="false">IF(A509="","",IFERROR(MATCH(A509,Responses!$A$2:$A$1001,0),""))</f>
        <v/>
      </c>
    </row>
    <row r="510" customFormat="false" ht="15" hidden="false" customHeight="false" outlineLevel="0" collapsed="false">
      <c r="A510" s="27"/>
      <c r="B510" s="32" t="str">
        <f aca="false">IF($S510="","",INDEX(Responses!$B$2:$B$1001,$S510))</f>
        <v/>
      </c>
      <c r="C510" s="24" t="str">
        <f aca="false">IF($S510="","",INDEX(Responses!$E$2:$E$1001,$S510)&amp;"")</f>
        <v/>
      </c>
      <c r="D510" s="24" t="str">
        <f aca="false">IF($S510="","",INDEX(Responses!$G$2:$G$1001,$S510)&amp;"")</f>
        <v/>
      </c>
      <c r="E510" s="24" t="str">
        <f aca="false">IF($S510="","",INDEX(Responses!$J$2:$J$1001,$S510))</f>
        <v/>
      </c>
      <c r="F510" s="24" t="str">
        <f aca="false">IF($S510="","",MID(IF(AND(INDEX(Responses!$M$2:$M$1001,$S510)&lt;&gt;"",INDEX(Responses!$M$2:$M$1001,$S510)&lt;=2),", Booking/Admission","")&amp;IF(AND(INDEX(Responses!$N$2:$N$1001,$S510)&lt;&gt;"",INDEX(Responses!$N$2:$N$1001,$S510)&lt;=2),", Waiting time","")&amp;IF(AND(INDEX(Responses!$O$2:$O$1001,$S510)&lt;&gt;"",INDEX(Responses!$O$2:$O$1001,$S510)&lt;=2),", Doctor communication","")&amp;IF(AND(INDEX(Responses!$P$2:$P$1001,$S510)&lt;&gt;"",INDEX(Responses!$P$2:$P$1001,$S510)&lt;=2),", Time to ask questions","")&amp;IF(AND(INDEX(Responses!$Q$2:$Q$1001,$S510)&lt;&gt;"",INDEX(Responses!$Q$2:$Q$1001,$S510)&lt;=2),", Front desk and billing staff","")&amp;IF(AND(INDEX(Responses!$R$2:$R$1001,$S510)&lt;&gt;"",INDEX(Responses!$R$2:$R$1001,$S510)&lt;=2),", Billing clarity","")&amp;IF(AND(INDEX(Responses!$S$2:$S$1001,$S510)&lt;&gt;"",INDEX(Responses!$S$2:$S$1001,$S510)&lt;=2),", Cleanliness","")&amp;IF(AND(INDEX(Responses!$T$2:$T$1001,$S510)&lt;&gt;"",INDEX(Responses!$T$2:$T$1001,$S510)&lt;=2),", Nursing responsiveness","")&amp;IF(AND(INDEX(Responses!$U$2:$U$1001,$S510)&lt;&gt;"",INDEX(Responses!$U$2:$U$1001,$S510)&lt;=2),", Nursing courtesy","")&amp;IF(AND(INDEX(Responses!$V$2:$V$1001,$S510)&lt;&gt;"",INDEX(Responses!$V$2:$V$1001,$S510)&lt;=2),", Food","")&amp;IF(AND(INDEX(Responses!$W$2:$W$1001,$S510)&lt;&gt;"",INDEX(Responses!$W$2:$W$1001,$S510)&lt;=2),", Insurance/TPA","")&amp;IF(AND(INDEX(Responses!$X$2:$X$1001,$S510)&lt;&gt;"",INDEX(Responses!$X$2:$X$1001,$S510)&lt;=2),", Discharge process","")&amp;IF(AND(INDEX(Responses!$Y$2:$Y$1001,$S510)&lt;&gt;"",INDEX(Responses!$Y$2:$Y$1001,$S510)&lt;=2),", Discharge instructions",""),3,500))</f>
        <v/>
      </c>
      <c r="G510" s="24" t="str">
        <f aca="false">IF($S510="","",INDEX(Responses!$L$2:$L$1001,$S510)&amp;"")</f>
        <v/>
      </c>
      <c r="H510" s="27"/>
      <c r="I510" s="33"/>
      <c r="J510" s="34" t="str">
        <f aca="false">IF(OR(I510="",B510=""),"",ROUND((I510-B510)*24,1))</f>
        <v/>
      </c>
      <c r="K510" s="27"/>
      <c r="L510" s="27"/>
      <c r="M510" s="27"/>
      <c r="N510" s="35"/>
      <c r="O510" s="36" t="str">
        <f aca="false">IF(OR(N510="",B510=""),"",N510-B510)</f>
        <v/>
      </c>
      <c r="P510" s="24" t="str">
        <f aca="false">IF(J510="","",IF(AND(C510="IPD",J510&lt;=24),"Yes",IF(AND(C510&lt;&gt;"IPD",J510&lt;=48),"Yes","No")))</f>
        <v/>
      </c>
      <c r="Q510" s="24" t="str">
        <f aca="false">IF(B510="","",TEXT(B510,"yyyy-mm"))</f>
        <v/>
      </c>
      <c r="R510" s="34" t="str">
        <f aca="false">IF(AND(Q510='Monthly Summary'!$C$4,J510&lt;&gt;""),J510,"")</f>
        <v/>
      </c>
      <c r="S510" s="24" t="str">
        <f aca="false">IF(A510="","",IFERROR(MATCH(A510,Responses!$A$2:$A$1001,0),""))</f>
        <v/>
      </c>
    </row>
    <row r="511" customFormat="false" ht="15" hidden="false" customHeight="false" outlineLevel="0" collapsed="false">
      <c r="A511" s="27"/>
      <c r="B511" s="32" t="str">
        <f aca="false">IF($S511="","",INDEX(Responses!$B$2:$B$1001,$S511))</f>
        <v/>
      </c>
      <c r="C511" s="24" t="str">
        <f aca="false">IF($S511="","",INDEX(Responses!$E$2:$E$1001,$S511)&amp;"")</f>
        <v/>
      </c>
      <c r="D511" s="24" t="str">
        <f aca="false">IF($S511="","",INDEX(Responses!$G$2:$G$1001,$S511)&amp;"")</f>
        <v/>
      </c>
      <c r="E511" s="24" t="str">
        <f aca="false">IF($S511="","",INDEX(Responses!$J$2:$J$1001,$S511))</f>
        <v/>
      </c>
      <c r="F511" s="24" t="str">
        <f aca="false">IF($S511="","",MID(IF(AND(INDEX(Responses!$M$2:$M$1001,$S511)&lt;&gt;"",INDEX(Responses!$M$2:$M$1001,$S511)&lt;=2),", Booking/Admission","")&amp;IF(AND(INDEX(Responses!$N$2:$N$1001,$S511)&lt;&gt;"",INDEX(Responses!$N$2:$N$1001,$S511)&lt;=2),", Waiting time","")&amp;IF(AND(INDEX(Responses!$O$2:$O$1001,$S511)&lt;&gt;"",INDEX(Responses!$O$2:$O$1001,$S511)&lt;=2),", Doctor communication","")&amp;IF(AND(INDEX(Responses!$P$2:$P$1001,$S511)&lt;&gt;"",INDEX(Responses!$P$2:$P$1001,$S511)&lt;=2),", Time to ask questions","")&amp;IF(AND(INDEX(Responses!$Q$2:$Q$1001,$S511)&lt;&gt;"",INDEX(Responses!$Q$2:$Q$1001,$S511)&lt;=2),", Front desk and billing staff","")&amp;IF(AND(INDEX(Responses!$R$2:$R$1001,$S511)&lt;&gt;"",INDEX(Responses!$R$2:$R$1001,$S511)&lt;=2),", Billing clarity","")&amp;IF(AND(INDEX(Responses!$S$2:$S$1001,$S511)&lt;&gt;"",INDEX(Responses!$S$2:$S$1001,$S511)&lt;=2),", Cleanliness","")&amp;IF(AND(INDEX(Responses!$T$2:$T$1001,$S511)&lt;&gt;"",INDEX(Responses!$T$2:$T$1001,$S511)&lt;=2),", Nursing responsiveness","")&amp;IF(AND(INDEX(Responses!$U$2:$U$1001,$S511)&lt;&gt;"",INDEX(Responses!$U$2:$U$1001,$S511)&lt;=2),", Nursing courtesy","")&amp;IF(AND(INDEX(Responses!$V$2:$V$1001,$S511)&lt;&gt;"",INDEX(Responses!$V$2:$V$1001,$S511)&lt;=2),", Food","")&amp;IF(AND(INDEX(Responses!$W$2:$W$1001,$S511)&lt;&gt;"",INDEX(Responses!$W$2:$W$1001,$S511)&lt;=2),", Insurance/TPA","")&amp;IF(AND(INDEX(Responses!$X$2:$X$1001,$S511)&lt;&gt;"",INDEX(Responses!$X$2:$X$1001,$S511)&lt;=2),", Discharge process","")&amp;IF(AND(INDEX(Responses!$Y$2:$Y$1001,$S511)&lt;&gt;"",INDEX(Responses!$Y$2:$Y$1001,$S511)&lt;=2),", Discharge instructions",""),3,500))</f>
        <v/>
      </c>
      <c r="G511" s="24" t="str">
        <f aca="false">IF($S511="","",INDEX(Responses!$L$2:$L$1001,$S511)&amp;"")</f>
        <v/>
      </c>
      <c r="H511" s="27"/>
      <c r="I511" s="33"/>
      <c r="J511" s="34" t="str">
        <f aca="false">IF(OR(I511="",B511=""),"",ROUND((I511-B511)*24,1))</f>
        <v/>
      </c>
      <c r="K511" s="27"/>
      <c r="L511" s="27"/>
      <c r="M511" s="27"/>
      <c r="N511" s="35"/>
      <c r="O511" s="36" t="str">
        <f aca="false">IF(OR(N511="",B511=""),"",N511-B511)</f>
        <v/>
      </c>
      <c r="P511" s="24" t="str">
        <f aca="false">IF(J511="","",IF(AND(C511="IPD",J511&lt;=24),"Yes",IF(AND(C511&lt;&gt;"IPD",J511&lt;=48),"Yes","No")))</f>
        <v/>
      </c>
      <c r="Q511" s="24" t="str">
        <f aca="false">IF(B511="","",TEXT(B511,"yyyy-mm"))</f>
        <v/>
      </c>
      <c r="R511" s="34" t="str">
        <f aca="false">IF(AND(Q511='Monthly Summary'!$C$4,J511&lt;&gt;""),J511,"")</f>
        <v/>
      </c>
      <c r="S511" s="24" t="str">
        <f aca="false">IF(A511="","",IFERROR(MATCH(A511,Responses!$A$2:$A$1001,0),""))</f>
        <v/>
      </c>
    </row>
    <row r="512" customFormat="false" ht="15" hidden="false" customHeight="false" outlineLevel="0" collapsed="false">
      <c r="A512" s="27"/>
      <c r="B512" s="32" t="str">
        <f aca="false">IF($S512="","",INDEX(Responses!$B$2:$B$1001,$S512))</f>
        <v/>
      </c>
      <c r="C512" s="24" t="str">
        <f aca="false">IF($S512="","",INDEX(Responses!$E$2:$E$1001,$S512)&amp;"")</f>
        <v/>
      </c>
      <c r="D512" s="24" t="str">
        <f aca="false">IF($S512="","",INDEX(Responses!$G$2:$G$1001,$S512)&amp;"")</f>
        <v/>
      </c>
      <c r="E512" s="24" t="str">
        <f aca="false">IF($S512="","",INDEX(Responses!$J$2:$J$1001,$S512))</f>
        <v/>
      </c>
      <c r="F512" s="24" t="str">
        <f aca="false">IF($S512="","",MID(IF(AND(INDEX(Responses!$M$2:$M$1001,$S512)&lt;&gt;"",INDEX(Responses!$M$2:$M$1001,$S512)&lt;=2),", Booking/Admission","")&amp;IF(AND(INDEX(Responses!$N$2:$N$1001,$S512)&lt;&gt;"",INDEX(Responses!$N$2:$N$1001,$S512)&lt;=2),", Waiting time","")&amp;IF(AND(INDEX(Responses!$O$2:$O$1001,$S512)&lt;&gt;"",INDEX(Responses!$O$2:$O$1001,$S512)&lt;=2),", Doctor communication","")&amp;IF(AND(INDEX(Responses!$P$2:$P$1001,$S512)&lt;&gt;"",INDEX(Responses!$P$2:$P$1001,$S512)&lt;=2),", Time to ask questions","")&amp;IF(AND(INDEX(Responses!$Q$2:$Q$1001,$S512)&lt;&gt;"",INDEX(Responses!$Q$2:$Q$1001,$S512)&lt;=2),", Front desk and billing staff","")&amp;IF(AND(INDEX(Responses!$R$2:$R$1001,$S512)&lt;&gt;"",INDEX(Responses!$R$2:$R$1001,$S512)&lt;=2),", Billing clarity","")&amp;IF(AND(INDEX(Responses!$S$2:$S$1001,$S512)&lt;&gt;"",INDEX(Responses!$S$2:$S$1001,$S512)&lt;=2),", Cleanliness","")&amp;IF(AND(INDEX(Responses!$T$2:$T$1001,$S512)&lt;&gt;"",INDEX(Responses!$T$2:$T$1001,$S512)&lt;=2),", Nursing responsiveness","")&amp;IF(AND(INDEX(Responses!$U$2:$U$1001,$S512)&lt;&gt;"",INDEX(Responses!$U$2:$U$1001,$S512)&lt;=2),", Nursing courtesy","")&amp;IF(AND(INDEX(Responses!$V$2:$V$1001,$S512)&lt;&gt;"",INDEX(Responses!$V$2:$V$1001,$S512)&lt;=2),", Food","")&amp;IF(AND(INDEX(Responses!$W$2:$W$1001,$S512)&lt;&gt;"",INDEX(Responses!$W$2:$W$1001,$S512)&lt;=2),", Insurance/TPA","")&amp;IF(AND(INDEX(Responses!$X$2:$X$1001,$S512)&lt;&gt;"",INDEX(Responses!$X$2:$X$1001,$S512)&lt;=2),", Discharge process","")&amp;IF(AND(INDEX(Responses!$Y$2:$Y$1001,$S512)&lt;&gt;"",INDEX(Responses!$Y$2:$Y$1001,$S512)&lt;=2),", Discharge instructions",""),3,500))</f>
        <v/>
      </c>
      <c r="G512" s="24" t="str">
        <f aca="false">IF($S512="","",INDEX(Responses!$L$2:$L$1001,$S512)&amp;"")</f>
        <v/>
      </c>
      <c r="H512" s="27"/>
      <c r="I512" s="33"/>
      <c r="J512" s="34" t="str">
        <f aca="false">IF(OR(I512="",B512=""),"",ROUND((I512-B512)*24,1))</f>
        <v/>
      </c>
      <c r="K512" s="27"/>
      <c r="L512" s="27"/>
      <c r="M512" s="27"/>
      <c r="N512" s="35"/>
      <c r="O512" s="36" t="str">
        <f aca="false">IF(OR(N512="",B512=""),"",N512-B512)</f>
        <v/>
      </c>
      <c r="P512" s="24" t="str">
        <f aca="false">IF(J512="","",IF(AND(C512="IPD",J512&lt;=24),"Yes",IF(AND(C512&lt;&gt;"IPD",J512&lt;=48),"Yes","No")))</f>
        <v/>
      </c>
      <c r="Q512" s="24" t="str">
        <f aca="false">IF(B512="","",TEXT(B512,"yyyy-mm"))</f>
        <v/>
      </c>
      <c r="R512" s="34" t="str">
        <f aca="false">IF(AND(Q512='Monthly Summary'!$C$4,J512&lt;&gt;""),J512,"")</f>
        <v/>
      </c>
      <c r="S512" s="24" t="str">
        <f aca="false">IF(A512="","",IFERROR(MATCH(A512,Responses!$A$2:$A$1001,0),""))</f>
        <v/>
      </c>
    </row>
    <row r="513" customFormat="false" ht="15" hidden="false" customHeight="false" outlineLevel="0" collapsed="false">
      <c r="A513" s="27"/>
      <c r="B513" s="32" t="str">
        <f aca="false">IF($S513="","",INDEX(Responses!$B$2:$B$1001,$S513))</f>
        <v/>
      </c>
      <c r="C513" s="24" t="str">
        <f aca="false">IF($S513="","",INDEX(Responses!$E$2:$E$1001,$S513)&amp;"")</f>
        <v/>
      </c>
      <c r="D513" s="24" t="str">
        <f aca="false">IF($S513="","",INDEX(Responses!$G$2:$G$1001,$S513)&amp;"")</f>
        <v/>
      </c>
      <c r="E513" s="24" t="str">
        <f aca="false">IF($S513="","",INDEX(Responses!$J$2:$J$1001,$S513))</f>
        <v/>
      </c>
      <c r="F513" s="24" t="str">
        <f aca="false">IF($S513="","",MID(IF(AND(INDEX(Responses!$M$2:$M$1001,$S513)&lt;&gt;"",INDEX(Responses!$M$2:$M$1001,$S513)&lt;=2),", Booking/Admission","")&amp;IF(AND(INDEX(Responses!$N$2:$N$1001,$S513)&lt;&gt;"",INDEX(Responses!$N$2:$N$1001,$S513)&lt;=2),", Waiting time","")&amp;IF(AND(INDEX(Responses!$O$2:$O$1001,$S513)&lt;&gt;"",INDEX(Responses!$O$2:$O$1001,$S513)&lt;=2),", Doctor communication","")&amp;IF(AND(INDEX(Responses!$P$2:$P$1001,$S513)&lt;&gt;"",INDEX(Responses!$P$2:$P$1001,$S513)&lt;=2),", Time to ask questions","")&amp;IF(AND(INDEX(Responses!$Q$2:$Q$1001,$S513)&lt;&gt;"",INDEX(Responses!$Q$2:$Q$1001,$S513)&lt;=2),", Front desk and billing staff","")&amp;IF(AND(INDEX(Responses!$R$2:$R$1001,$S513)&lt;&gt;"",INDEX(Responses!$R$2:$R$1001,$S513)&lt;=2),", Billing clarity","")&amp;IF(AND(INDEX(Responses!$S$2:$S$1001,$S513)&lt;&gt;"",INDEX(Responses!$S$2:$S$1001,$S513)&lt;=2),", Cleanliness","")&amp;IF(AND(INDEX(Responses!$T$2:$T$1001,$S513)&lt;&gt;"",INDEX(Responses!$T$2:$T$1001,$S513)&lt;=2),", Nursing responsiveness","")&amp;IF(AND(INDEX(Responses!$U$2:$U$1001,$S513)&lt;&gt;"",INDEX(Responses!$U$2:$U$1001,$S513)&lt;=2),", Nursing courtesy","")&amp;IF(AND(INDEX(Responses!$V$2:$V$1001,$S513)&lt;&gt;"",INDEX(Responses!$V$2:$V$1001,$S513)&lt;=2),", Food","")&amp;IF(AND(INDEX(Responses!$W$2:$W$1001,$S513)&lt;&gt;"",INDEX(Responses!$W$2:$W$1001,$S513)&lt;=2),", Insurance/TPA","")&amp;IF(AND(INDEX(Responses!$X$2:$X$1001,$S513)&lt;&gt;"",INDEX(Responses!$X$2:$X$1001,$S513)&lt;=2),", Discharge process","")&amp;IF(AND(INDEX(Responses!$Y$2:$Y$1001,$S513)&lt;&gt;"",INDEX(Responses!$Y$2:$Y$1001,$S513)&lt;=2),", Discharge instructions",""),3,500))</f>
        <v/>
      </c>
      <c r="G513" s="24" t="str">
        <f aca="false">IF($S513="","",INDEX(Responses!$L$2:$L$1001,$S513)&amp;"")</f>
        <v/>
      </c>
      <c r="H513" s="27"/>
      <c r="I513" s="33"/>
      <c r="J513" s="34" t="str">
        <f aca="false">IF(OR(I513="",B513=""),"",ROUND((I513-B513)*24,1))</f>
        <v/>
      </c>
      <c r="K513" s="27"/>
      <c r="L513" s="27"/>
      <c r="M513" s="27"/>
      <c r="N513" s="35"/>
      <c r="O513" s="36" t="str">
        <f aca="false">IF(OR(N513="",B513=""),"",N513-B513)</f>
        <v/>
      </c>
      <c r="P513" s="24" t="str">
        <f aca="false">IF(J513="","",IF(AND(C513="IPD",J513&lt;=24),"Yes",IF(AND(C513&lt;&gt;"IPD",J513&lt;=48),"Yes","No")))</f>
        <v/>
      </c>
      <c r="Q513" s="24" t="str">
        <f aca="false">IF(B513="","",TEXT(B513,"yyyy-mm"))</f>
        <v/>
      </c>
      <c r="R513" s="34" t="str">
        <f aca="false">IF(AND(Q513='Monthly Summary'!$C$4,J513&lt;&gt;""),J513,"")</f>
        <v/>
      </c>
      <c r="S513" s="24" t="str">
        <f aca="false">IF(A513="","",IFERROR(MATCH(A513,Responses!$A$2:$A$1001,0),""))</f>
        <v/>
      </c>
    </row>
    <row r="514" customFormat="false" ht="15" hidden="false" customHeight="false" outlineLevel="0" collapsed="false">
      <c r="A514" s="27"/>
      <c r="B514" s="32" t="str">
        <f aca="false">IF($S514="","",INDEX(Responses!$B$2:$B$1001,$S514))</f>
        <v/>
      </c>
      <c r="C514" s="24" t="str">
        <f aca="false">IF($S514="","",INDEX(Responses!$E$2:$E$1001,$S514)&amp;"")</f>
        <v/>
      </c>
      <c r="D514" s="24" t="str">
        <f aca="false">IF($S514="","",INDEX(Responses!$G$2:$G$1001,$S514)&amp;"")</f>
        <v/>
      </c>
      <c r="E514" s="24" t="str">
        <f aca="false">IF($S514="","",INDEX(Responses!$J$2:$J$1001,$S514))</f>
        <v/>
      </c>
      <c r="F514" s="24" t="str">
        <f aca="false">IF($S514="","",MID(IF(AND(INDEX(Responses!$M$2:$M$1001,$S514)&lt;&gt;"",INDEX(Responses!$M$2:$M$1001,$S514)&lt;=2),", Booking/Admission","")&amp;IF(AND(INDEX(Responses!$N$2:$N$1001,$S514)&lt;&gt;"",INDEX(Responses!$N$2:$N$1001,$S514)&lt;=2),", Waiting time","")&amp;IF(AND(INDEX(Responses!$O$2:$O$1001,$S514)&lt;&gt;"",INDEX(Responses!$O$2:$O$1001,$S514)&lt;=2),", Doctor communication","")&amp;IF(AND(INDEX(Responses!$P$2:$P$1001,$S514)&lt;&gt;"",INDEX(Responses!$P$2:$P$1001,$S514)&lt;=2),", Time to ask questions","")&amp;IF(AND(INDEX(Responses!$Q$2:$Q$1001,$S514)&lt;&gt;"",INDEX(Responses!$Q$2:$Q$1001,$S514)&lt;=2),", Front desk and billing staff","")&amp;IF(AND(INDEX(Responses!$R$2:$R$1001,$S514)&lt;&gt;"",INDEX(Responses!$R$2:$R$1001,$S514)&lt;=2),", Billing clarity","")&amp;IF(AND(INDEX(Responses!$S$2:$S$1001,$S514)&lt;&gt;"",INDEX(Responses!$S$2:$S$1001,$S514)&lt;=2),", Cleanliness","")&amp;IF(AND(INDEX(Responses!$T$2:$T$1001,$S514)&lt;&gt;"",INDEX(Responses!$T$2:$T$1001,$S514)&lt;=2),", Nursing responsiveness","")&amp;IF(AND(INDEX(Responses!$U$2:$U$1001,$S514)&lt;&gt;"",INDEX(Responses!$U$2:$U$1001,$S514)&lt;=2),", Nursing courtesy","")&amp;IF(AND(INDEX(Responses!$V$2:$V$1001,$S514)&lt;&gt;"",INDEX(Responses!$V$2:$V$1001,$S514)&lt;=2),", Food","")&amp;IF(AND(INDEX(Responses!$W$2:$W$1001,$S514)&lt;&gt;"",INDEX(Responses!$W$2:$W$1001,$S514)&lt;=2),", Insurance/TPA","")&amp;IF(AND(INDEX(Responses!$X$2:$X$1001,$S514)&lt;&gt;"",INDEX(Responses!$X$2:$X$1001,$S514)&lt;=2),", Discharge process","")&amp;IF(AND(INDEX(Responses!$Y$2:$Y$1001,$S514)&lt;&gt;"",INDEX(Responses!$Y$2:$Y$1001,$S514)&lt;=2),", Discharge instructions",""),3,500))</f>
        <v/>
      </c>
      <c r="G514" s="24" t="str">
        <f aca="false">IF($S514="","",INDEX(Responses!$L$2:$L$1001,$S514)&amp;"")</f>
        <v/>
      </c>
      <c r="H514" s="27"/>
      <c r="I514" s="33"/>
      <c r="J514" s="34" t="str">
        <f aca="false">IF(OR(I514="",B514=""),"",ROUND((I514-B514)*24,1))</f>
        <v/>
      </c>
      <c r="K514" s="27"/>
      <c r="L514" s="27"/>
      <c r="M514" s="27"/>
      <c r="N514" s="35"/>
      <c r="O514" s="36" t="str">
        <f aca="false">IF(OR(N514="",B514=""),"",N514-B514)</f>
        <v/>
      </c>
      <c r="P514" s="24" t="str">
        <f aca="false">IF(J514="","",IF(AND(C514="IPD",J514&lt;=24),"Yes",IF(AND(C514&lt;&gt;"IPD",J514&lt;=48),"Yes","No")))</f>
        <v/>
      </c>
      <c r="Q514" s="24" t="str">
        <f aca="false">IF(B514="","",TEXT(B514,"yyyy-mm"))</f>
        <v/>
      </c>
      <c r="R514" s="34" t="str">
        <f aca="false">IF(AND(Q514='Monthly Summary'!$C$4,J514&lt;&gt;""),J514,"")</f>
        <v/>
      </c>
      <c r="S514" s="24" t="str">
        <f aca="false">IF(A514="","",IFERROR(MATCH(A514,Responses!$A$2:$A$1001,0),""))</f>
        <v/>
      </c>
    </row>
    <row r="515" customFormat="false" ht="15" hidden="false" customHeight="false" outlineLevel="0" collapsed="false">
      <c r="A515" s="27"/>
      <c r="B515" s="32" t="str">
        <f aca="false">IF($S515="","",INDEX(Responses!$B$2:$B$1001,$S515))</f>
        <v/>
      </c>
      <c r="C515" s="24" t="str">
        <f aca="false">IF($S515="","",INDEX(Responses!$E$2:$E$1001,$S515)&amp;"")</f>
        <v/>
      </c>
      <c r="D515" s="24" t="str">
        <f aca="false">IF($S515="","",INDEX(Responses!$G$2:$G$1001,$S515)&amp;"")</f>
        <v/>
      </c>
      <c r="E515" s="24" t="str">
        <f aca="false">IF($S515="","",INDEX(Responses!$J$2:$J$1001,$S515))</f>
        <v/>
      </c>
      <c r="F515" s="24" t="str">
        <f aca="false">IF($S515="","",MID(IF(AND(INDEX(Responses!$M$2:$M$1001,$S515)&lt;&gt;"",INDEX(Responses!$M$2:$M$1001,$S515)&lt;=2),", Booking/Admission","")&amp;IF(AND(INDEX(Responses!$N$2:$N$1001,$S515)&lt;&gt;"",INDEX(Responses!$N$2:$N$1001,$S515)&lt;=2),", Waiting time","")&amp;IF(AND(INDEX(Responses!$O$2:$O$1001,$S515)&lt;&gt;"",INDEX(Responses!$O$2:$O$1001,$S515)&lt;=2),", Doctor communication","")&amp;IF(AND(INDEX(Responses!$P$2:$P$1001,$S515)&lt;&gt;"",INDEX(Responses!$P$2:$P$1001,$S515)&lt;=2),", Time to ask questions","")&amp;IF(AND(INDEX(Responses!$Q$2:$Q$1001,$S515)&lt;&gt;"",INDEX(Responses!$Q$2:$Q$1001,$S515)&lt;=2),", Front desk and billing staff","")&amp;IF(AND(INDEX(Responses!$R$2:$R$1001,$S515)&lt;&gt;"",INDEX(Responses!$R$2:$R$1001,$S515)&lt;=2),", Billing clarity","")&amp;IF(AND(INDEX(Responses!$S$2:$S$1001,$S515)&lt;&gt;"",INDEX(Responses!$S$2:$S$1001,$S515)&lt;=2),", Cleanliness","")&amp;IF(AND(INDEX(Responses!$T$2:$T$1001,$S515)&lt;&gt;"",INDEX(Responses!$T$2:$T$1001,$S515)&lt;=2),", Nursing responsiveness","")&amp;IF(AND(INDEX(Responses!$U$2:$U$1001,$S515)&lt;&gt;"",INDEX(Responses!$U$2:$U$1001,$S515)&lt;=2),", Nursing courtesy","")&amp;IF(AND(INDEX(Responses!$V$2:$V$1001,$S515)&lt;&gt;"",INDEX(Responses!$V$2:$V$1001,$S515)&lt;=2),", Food","")&amp;IF(AND(INDEX(Responses!$W$2:$W$1001,$S515)&lt;&gt;"",INDEX(Responses!$W$2:$W$1001,$S515)&lt;=2),", Insurance/TPA","")&amp;IF(AND(INDEX(Responses!$X$2:$X$1001,$S515)&lt;&gt;"",INDEX(Responses!$X$2:$X$1001,$S515)&lt;=2),", Discharge process","")&amp;IF(AND(INDEX(Responses!$Y$2:$Y$1001,$S515)&lt;&gt;"",INDEX(Responses!$Y$2:$Y$1001,$S515)&lt;=2),", Discharge instructions",""),3,500))</f>
        <v/>
      </c>
      <c r="G515" s="24" t="str">
        <f aca="false">IF($S515="","",INDEX(Responses!$L$2:$L$1001,$S515)&amp;"")</f>
        <v/>
      </c>
      <c r="H515" s="27"/>
      <c r="I515" s="33"/>
      <c r="J515" s="34" t="str">
        <f aca="false">IF(OR(I515="",B515=""),"",ROUND((I515-B515)*24,1))</f>
        <v/>
      </c>
      <c r="K515" s="27"/>
      <c r="L515" s="27"/>
      <c r="M515" s="27"/>
      <c r="N515" s="35"/>
      <c r="O515" s="36" t="str">
        <f aca="false">IF(OR(N515="",B515=""),"",N515-B515)</f>
        <v/>
      </c>
      <c r="P515" s="24" t="str">
        <f aca="false">IF(J515="","",IF(AND(C515="IPD",J515&lt;=24),"Yes",IF(AND(C515&lt;&gt;"IPD",J515&lt;=48),"Yes","No")))</f>
        <v/>
      </c>
      <c r="Q515" s="24" t="str">
        <f aca="false">IF(B515="","",TEXT(B515,"yyyy-mm"))</f>
        <v/>
      </c>
      <c r="R515" s="34" t="str">
        <f aca="false">IF(AND(Q515='Monthly Summary'!$C$4,J515&lt;&gt;""),J515,"")</f>
        <v/>
      </c>
      <c r="S515" s="24" t="str">
        <f aca="false">IF(A515="","",IFERROR(MATCH(A515,Responses!$A$2:$A$1001,0),""))</f>
        <v/>
      </c>
    </row>
    <row r="516" customFormat="false" ht="15" hidden="false" customHeight="false" outlineLevel="0" collapsed="false">
      <c r="A516" s="27"/>
      <c r="B516" s="32" t="str">
        <f aca="false">IF($S516="","",INDEX(Responses!$B$2:$B$1001,$S516))</f>
        <v/>
      </c>
      <c r="C516" s="24" t="str">
        <f aca="false">IF($S516="","",INDEX(Responses!$E$2:$E$1001,$S516)&amp;"")</f>
        <v/>
      </c>
      <c r="D516" s="24" t="str">
        <f aca="false">IF($S516="","",INDEX(Responses!$G$2:$G$1001,$S516)&amp;"")</f>
        <v/>
      </c>
      <c r="E516" s="24" t="str">
        <f aca="false">IF($S516="","",INDEX(Responses!$J$2:$J$1001,$S516))</f>
        <v/>
      </c>
      <c r="F516" s="24" t="str">
        <f aca="false">IF($S516="","",MID(IF(AND(INDEX(Responses!$M$2:$M$1001,$S516)&lt;&gt;"",INDEX(Responses!$M$2:$M$1001,$S516)&lt;=2),", Booking/Admission","")&amp;IF(AND(INDEX(Responses!$N$2:$N$1001,$S516)&lt;&gt;"",INDEX(Responses!$N$2:$N$1001,$S516)&lt;=2),", Waiting time","")&amp;IF(AND(INDEX(Responses!$O$2:$O$1001,$S516)&lt;&gt;"",INDEX(Responses!$O$2:$O$1001,$S516)&lt;=2),", Doctor communication","")&amp;IF(AND(INDEX(Responses!$P$2:$P$1001,$S516)&lt;&gt;"",INDEX(Responses!$P$2:$P$1001,$S516)&lt;=2),", Time to ask questions","")&amp;IF(AND(INDEX(Responses!$Q$2:$Q$1001,$S516)&lt;&gt;"",INDEX(Responses!$Q$2:$Q$1001,$S516)&lt;=2),", Front desk and billing staff","")&amp;IF(AND(INDEX(Responses!$R$2:$R$1001,$S516)&lt;&gt;"",INDEX(Responses!$R$2:$R$1001,$S516)&lt;=2),", Billing clarity","")&amp;IF(AND(INDEX(Responses!$S$2:$S$1001,$S516)&lt;&gt;"",INDEX(Responses!$S$2:$S$1001,$S516)&lt;=2),", Cleanliness","")&amp;IF(AND(INDEX(Responses!$T$2:$T$1001,$S516)&lt;&gt;"",INDEX(Responses!$T$2:$T$1001,$S516)&lt;=2),", Nursing responsiveness","")&amp;IF(AND(INDEX(Responses!$U$2:$U$1001,$S516)&lt;&gt;"",INDEX(Responses!$U$2:$U$1001,$S516)&lt;=2),", Nursing courtesy","")&amp;IF(AND(INDEX(Responses!$V$2:$V$1001,$S516)&lt;&gt;"",INDEX(Responses!$V$2:$V$1001,$S516)&lt;=2),", Food","")&amp;IF(AND(INDEX(Responses!$W$2:$W$1001,$S516)&lt;&gt;"",INDEX(Responses!$W$2:$W$1001,$S516)&lt;=2),", Insurance/TPA","")&amp;IF(AND(INDEX(Responses!$X$2:$X$1001,$S516)&lt;&gt;"",INDEX(Responses!$X$2:$X$1001,$S516)&lt;=2),", Discharge process","")&amp;IF(AND(INDEX(Responses!$Y$2:$Y$1001,$S516)&lt;&gt;"",INDEX(Responses!$Y$2:$Y$1001,$S516)&lt;=2),", Discharge instructions",""),3,500))</f>
        <v/>
      </c>
      <c r="G516" s="24" t="str">
        <f aca="false">IF($S516="","",INDEX(Responses!$L$2:$L$1001,$S516)&amp;"")</f>
        <v/>
      </c>
      <c r="H516" s="27"/>
      <c r="I516" s="33"/>
      <c r="J516" s="34" t="str">
        <f aca="false">IF(OR(I516="",B516=""),"",ROUND((I516-B516)*24,1))</f>
        <v/>
      </c>
      <c r="K516" s="27"/>
      <c r="L516" s="27"/>
      <c r="M516" s="27"/>
      <c r="N516" s="35"/>
      <c r="O516" s="36" t="str">
        <f aca="false">IF(OR(N516="",B516=""),"",N516-B516)</f>
        <v/>
      </c>
      <c r="P516" s="24" t="str">
        <f aca="false">IF(J516="","",IF(AND(C516="IPD",J516&lt;=24),"Yes",IF(AND(C516&lt;&gt;"IPD",J516&lt;=48),"Yes","No")))</f>
        <v/>
      </c>
      <c r="Q516" s="24" t="str">
        <f aca="false">IF(B516="","",TEXT(B516,"yyyy-mm"))</f>
        <v/>
      </c>
      <c r="R516" s="34" t="str">
        <f aca="false">IF(AND(Q516='Monthly Summary'!$C$4,J516&lt;&gt;""),J516,"")</f>
        <v/>
      </c>
      <c r="S516" s="24" t="str">
        <f aca="false">IF(A516="","",IFERROR(MATCH(A516,Responses!$A$2:$A$1001,0),""))</f>
        <v/>
      </c>
    </row>
    <row r="517" customFormat="false" ht="15" hidden="false" customHeight="false" outlineLevel="0" collapsed="false">
      <c r="A517" s="27"/>
      <c r="B517" s="32" t="str">
        <f aca="false">IF($S517="","",INDEX(Responses!$B$2:$B$1001,$S517))</f>
        <v/>
      </c>
      <c r="C517" s="24" t="str">
        <f aca="false">IF($S517="","",INDEX(Responses!$E$2:$E$1001,$S517)&amp;"")</f>
        <v/>
      </c>
      <c r="D517" s="24" t="str">
        <f aca="false">IF($S517="","",INDEX(Responses!$G$2:$G$1001,$S517)&amp;"")</f>
        <v/>
      </c>
      <c r="E517" s="24" t="str">
        <f aca="false">IF($S517="","",INDEX(Responses!$J$2:$J$1001,$S517))</f>
        <v/>
      </c>
      <c r="F517" s="24" t="str">
        <f aca="false">IF($S517="","",MID(IF(AND(INDEX(Responses!$M$2:$M$1001,$S517)&lt;&gt;"",INDEX(Responses!$M$2:$M$1001,$S517)&lt;=2),", Booking/Admission","")&amp;IF(AND(INDEX(Responses!$N$2:$N$1001,$S517)&lt;&gt;"",INDEX(Responses!$N$2:$N$1001,$S517)&lt;=2),", Waiting time","")&amp;IF(AND(INDEX(Responses!$O$2:$O$1001,$S517)&lt;&gt;"",INDEX(Responses!$O$2:$O$1001,$S517)&lt;=2),", Doctor communication","")&amp;IF(AND(INDEX(Responses!$P$2:$P$1001,$S517)&lt;&gt;"",INDEX(Responses!$P$2:$P$1001,$S517)&lt;=2),", Time to ask questions","")&amp;IF(AND(INDEX(Responses!$Q$2:$Q$1001,$S517)&lt;&gt;"",INDEX(Responses!$Q$2:$Q$1001,$S517)&lt;=2),", Front desk and billing staff","")&amp;IF(AND(INDEX(Responses!$R$2:$R$1001,$S517)&lt;&gt;"",INDEX(Responses!$R$2:$R$1001,$S517)&lt;=2),", Billing clarity","")&amp;IF(AND(INDEX(Responses!$S$2:$S$1001,$S517)&lt;&gt;"",INDEX(Responses!$S$2:$S$1001,$S517)&lt;=2),", Cleanliness","")&amp;IF(AND(INDEX(Responses!$T$2:$T$1001,$S517)&lt;&gt;"",INDEX(Responses!$T$2:$T$1001,$S517)&lt;=2),", Nursing responsiveness","")&amp;IF(AND(INDEX(Responses!$U$2:$U$1001,$S517)&lt;&gt;"",INDEX(Responses!$U$2:$U$1001,$S517)&lt;=2),", Nursing courtesy","")&amp;IF(AND(INDEX(Responses!$V$2:$V$1001,$S517)&lt;&gt;"",INDEX(Responses!$V$2:$V$1001,$S517)&lt;=2),", Food","")&amp;IF(AND(INDEX(Responses!$W$2:$W$1001,$S517)&lt;&gt;"",INDEX(Responses!$W$2:$W$1001,$S517)&lt;=2),", Insurance/TPA","")&amp;IF(AND(INDEX(Responses!$X$2:$X$1001,$S517)&lt;&gt;"",INDEX(Responses!$X$2:$X$1001,$S517)&lt;=2),", Discharge process","")&amp;IF(AND(INDEX(Responses!$Y$2:$Y$1001,$S517)&lt;&gt;"",INDEX(Responses!$Y$2:$Y$1001,$S517)&lt;=2),", Discharge instructions",""),3,500))</f>
        <v/>
      </c>
      <c r="G517" s="24" t="str">
        <f aca="false">IF($S517="","",INDEX(Responses!$L$2:$L$1001,$S517)&amp;"")</f>
        <v/>
      </c>
      <c r="H517" s="27"/>
      <c r="I517" s="33"/>
      <c r="J517" s="34" t="str">
        <f aca="false">IF(OR(I517="",B517=""),"",ROUND((I517-B517)*24,1))</f>
        <v/>
      </c>
      <c r="K517" s="27"/>
      <c r="L517" s="27"/>
      <c r="M517" s="27"/>
      <c r="N517" s="35"/>
      <c r="O517" s="36" t="str">
        <f aca="false">IF(OR(N517="",B517=""),"",N517-B517)</f>
        <v/>
      </c>
      <c r="P517" s="24" t="str">
        <f aca="false">IF(J517="","",IF(AND(C517="IPD",J517&lt;=24),"Yes",IF(AND(C517&lt;&gt;"IPD",J517&lt;=48),"Yes","No")))</f>
        <v/>
      </c>
      <c r="Q517" s="24" t="str">
        <f aca="false">IF(B517="","",TEXT(B517,"yyyy-mm"))</f>
        <v/>
      </c>
      <c r="R517" s="34" t="str">
        <f aca="false">IF(AND(Q517='Monthly Summary'!$C$4,J517&lt;&gt;""),J517,"")</f>
        <v/>
      </c>
      <c r="S517" s="24" t="str">
        <f aca="false">IF(A517="","",IFERROR(MATCH(A517,Responses!$A$2:$A$1001,0),""))</f>
        <v/>
      </c>
    </row>
  </sheetData>
  <conditionalFormatting sqref="P18:P517">
    <cfRule type="cellIs" priority="2" operator="equal" aboveAverage="0" equalAverage="0" bottom="0" percent="0" rank="0" text="" dxfId="16">
      <formula>"No"</formula>
    </cfRule>
    <cfRule type="cellIs" priority="3" operator="equal" aboveAverage="0" equalAverage="0" bottom="0" percent="0" rank="0" text="" dxfId="17">
      <formula>"Yes"</formula>
    </cfRule>
  </conditionalFormatting>
  <conditionalFormatting sqref="M18:M517">
    <cfRule type="cellIs" priority="4" operator="equal" aboveAverage="0" equalAverage="0" bottom="0" percent="0" rank="0" text="" dxfId="18">
      <formula>"Open"</formula>
    </cfRule>
  </conditionalFormatting>
  <dataValidations count="2">
    <dataValidation allowBlank="true" errorStyle="stop" operator="between" showDropDown="false" showErrorMessage="false" showInputMessage="false" sqref="K18:K517" type="list">
      <formula1>Lists!$D$2:$D$13</formula1>
      <formula2>0</formula2>
    </dataValidation>
    <dataValidation allowBlank="true" errorStyle="stop" operator="between" showDropDown="false" showErrorMessage="false" showInputMessage="false" sqref="M18:M517" type="list">
      <formula1>Lists!$E$2:$E$5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6"/>
    <col collapsed="false" customWidth="true" hidden="false" outlineLevel="0" max="6" min="6" style="0" width="28"/>
    <col collapsed="false" customWidth="true" hidden="false" outlineLevel="0" max="9" min="7" style="0" width="10"/>
    <col collapsed="false" customWidth="true" hidden="false" outlineLevel="0" max="10" min="10" style="0" width="3"/>
    <col collapsed="false" customWidth="true" hidden="false" outlineLevel="0" max="11" min="11" style="0" width="26"/>
    <col collapsed="false" customWidth="true" hidden="false" outlineLevel="0" max="12" min="12" style="0" width="8"/>
    <col collapsed="false" customWidth="true" hidden="false" outlineLevel="0" max="13" min="13" style="0" width="9"/>
  </cols>
  <sheetData>
    <row r="1" customFormat="false" ht="17.35" hidden="false" customHeight="false" outlineLevel="0" collapsed="false">
      <c r="A1" s="1" t="s">
        <v>294</v>
      </c>
    </row>
    <row r="2" customFormat="false" ht="15" hidden="false" customHeight="false" outlineLevel="0" collapsed="false">
      <c r="A2" s="2" t="s">
        <v>295</v>
      </c>
    </row>
    <row r="3" customFormat="false" ht="15" hidden="false" customHeight="false" outlineLevel="0" collapsed="false">
      <c r="K3" s="14" t="s">
        <v>296</v>
      </c>
    </row>
    <row r="4" customFormat="false" ht="19.5" hidden="false" customHeight="true" outlineLevel="0" collapsed="false">
      <c r="A4" s="15" t="s">
        <v>297</v>
      </c>
      <c r="C4" s="37" t="s">
        <v>298</v>
      </c>
      <c r="K4" s="7" t="s">
        <v>95</v>
      </c>
      <c r="L4" s="7" t="s">
        <v>268</v>
      </c>
      <c r="M4" s="7" t="s">
        <v>299</v>
      </c>
    </row>
    <row r="5" customFormat="false" ht="15" hidden="false" customHeight="false" outlineLevel="0" collapsed="false">
      <c r="K5" s="24" t="str">
        <f aca="false">Lists!D2</f>
        <v>Waiting time</v>
      </c>
      <c r="L5" s="24" t="n">
        <f aca="false">COUNTIFS('Detractor Tracker'!$K$18:$K$517,K5,'Detractor Tracker'!$Q$18:$Q$517,$C$4)</f>
        <v>1</v>
      </c>
      <c r="M5" s="38" t="n">
        <f aca="false">L5-ROW()/10000</f>
        <v>0.9995</v>
      </c>
    </row>
    <row r="6" customFormat="false" ht="17.35" hidden="false" customHeight="false" outlineLevel="0" collapsed="false">
      <c r="A6" s="15" t="s">
        <v>225</v>
      </c>
      <c r="B6" s="15"/>
      <c r="C6" s="39" t="n">
        <f aca="false">IFERROR(INDEX('By Month'!$G$5:$G$16,MATCH($C$4,'By Month'!$A$5:$A$16,0)),"")</f>
        <v>33</v>
      </c>
      <c r="K6" s="24" t="str">
        <f aca="false">Lists!D3</f>
        <v>Doctor communication</v>
      </c>
      <c r="L6" s="24" t="n">
        <f aca="false">COUNTIFS('Detractor Tracker'!$K$18:$K$517,K6,'Detractor Tracker'!$Q$18:$Q$517,$C$4)</f>
        <v>0</v>
      </c>
      <c r="M6" s="38" t="n">
        <f aca="false">L6-ROW()/10000</f>
        <v>-0.0006</v>
      </c>
    </row>
    <row r="7" customFormat="false" ht="15" hidden="false" customHeight="false" outlineLevel="0" collapsed="false">
      <c r="A7" s="15" t="s">
        <v>300</v>
      </c>
      <c r="B7" s="15"/>
      <c r="C7" s="40" t="n">
        <f aca="false">IFERROR(IF(MATCH($C$4,'By Month'!$A$5:$A$16,0)=1,"",C6-INDEX('By Month'!$G$5:$G$16,MATCH($C$4,'By Month'!$A$5:$A$16,0)-1)),"")</f>
        <v>-67</v>
      </c>
      <c r="K7" s="24" t="str">
        <f aca="false">Lists!D4</f>
        <v>Nursing</v>
      </c>
      <c r="L7" s="24" t="n">
        <f aca="false">COUNTIFS('Detractor Tracker'!$K$18:$K$517,K7,'Detractor Tracker'!$Q$18:$Q$517,$C$4)</f>
        <v>0</v>
      </c>
      <c r="M7" s="38" t="n">
        <f aca="false">L7-ROW()/10000</f>
        <v>-0.0007</v>
      </c>
    </row>
    <row r="8" customFormat="false" ht="15" hidden="false" customHeight="false" outlineLevel="0" collapsed="false">
      <c r="A8" s="15" t="s">
        <v>221</v>
      </c>
      <c r="B8" s="15"/>
      <c r="C8" s="18" t="n">
        <f aca="false">IFERROR(INDEX('By Month'!$C$5:$C$16,MATCH($C$4,'By Month'!$A$5:$A$16,0)),"")</f>
        <v>-100</v>
      </c>
      <c r="K8" s="24" t="str">
        <f aca="false">Lists!D5</f>
        <v>Front desk and billing staff</v>
      </c>
      <c r="L8" s="24" t="n">
        <f aca="false">COUNTIFS('Detractor Tracker'!$K$18:$K$517,K8,'Detractor Tracker'!$Q$18:$Q$517,$C$4)</f>
        <v>0</v>
      </c>
      <c r="M8" s="38" t="n">
        <f aca="false">L8-ROW()/10000</f>
        <v>-0.0008</v>
      </c>
    </row>
    <row r="9" customFormat="false" ht="15" hidden="false" customHeight="false" outlineLevel="0" collapsed="false">
      <c r="A9" s="15" t="s">
        <v>223</v>
      </c>
      <c r="B9" s="15"/>
      <c r="C9" s="18" t="n">
        <f aca="false">IFERROR(INDEX('By Month'!$E$5:$E$16,MATCH($C$4,'By Month'!$A$5:$A$16,0)),"")</f>
        <v>100</v>
      </c>
      <c r="K9" s="24" t="str">
        <f aca="false">Lists!D6</f>
        <v>Billing clarity and charges</v>
      </c>
      <c r="L9" s="24" t="n">
        <f aca="false">COUNTIFS('Detractor Tracker'!$K$18:$K$517,K9,'Detractor Tracker'!$Q$18:$Q$517,$C$4)</f>
        <v>0</v>
      </c>
      <c r="M9" s="38" t="n">
        <f aca="false">L9-ROW()/10000</f>
        <v>-0.0009</v>
      </c>
    </row>
    <row r="10" customFormat="false" ht="15" hidden="false" customHeight="false" outlineLevel="0" collapsed="false">
      <c r="A10" s="15" t="s">
        <v>230</v>
      </c>
      <c r="B10" s="15"/>
      <c r="C10" s="18" t="n">
        <f aca="false">IFERROR(INDEX('By Month'!$F$5:$F$16,MATCH($C$4,'By Month'!$A$5:$A$16,0)),"")</f>
        <v>3</v>
      </c>
      <c r="K10" s="24" t="str">
        <f aca="false">Lists!D7</f>
        <v>Insurance/TPA</v>
      </c>
      <c r="L10" s="24" t="n">
        <f aca="false">COUNTIFS('Detractor Tracker'!$K$18:$K$517,K10,'Detractor Tracker'!$Q$18:$Q$517,$C$4)</f>
        <v>0</v>
      </c>
      <c r="M10" s="38" t="n">
        <f aca="false">L10-ROW()/10000</f>
        <v>-0.001</v>
      </c>
    </row>
    <row r="11" customFormat="false" ht="15" hidden="false" customHeight="false" outlineLevel="0" collapsed="false">
      <c r="A11" s="15" t="s">
        <v>227</v>
      </c>
      <c r="B11" s="15"/>
      <c r="C11" s="19" t="n">
        <f aca="false">IFERROR(INDEX('By Month'!$I$5:$I$16,MATCH($C$4,'By Month'!$A$5:$A$16,0)),"")</f>
        <v>0.103448275862069</v>
      </c>
      <c r="K11" s="24" t="str">
        <f aca="false">Lists!D8</f>
        <v>Cleanliness</v>
      </c>
      <c r="L11" s="24" t="n">
        <f aca="false">COUNTIFS('Detractor Tracker'!$K$18:$K$517,K11,'Detractor Tracker'!$Q$18:$Q$517,$C$4)</f>
        <v>0</v>
      </c>
      <c r="M11" s="38" t="n">
        <f aca="false">L11-ROW()/10000</f>
        <v>-0.0011</v>
      </c>
    </row>
    <row r="12" customFormat="false" ht="15" hidden="false" customHeight="false" outlineLevel="0" collapsed="false">
      <c r="A12" s="15" t="s">
        <v>301</v>
      </c>
      <c r="B12" s="15"/>
      <c r="C12" s="31" t="n">
        <f aca="false">IFERROR(COUNTIFS('Detractor Tracker'!$Q$18:$Q$517,$C$4,'Detractor Tracker'!$I$18:$I$517,"&lt;&gt;")/COUNTIFS('Detractor Tracker'!$Q$18:$Q$517,$C$4),"")</f>
        <v>1</v>
      </c>
      <c r="K12" s="24" t="str">
        <f aca="false">Lists!D9</f>
        <v>Food</v>
      </c>
      <c r="L12" s="24" t="n">
        <f aca="false">COUNTIFS('Detractor Tracker'!$K$18:$K$517,K12,'Detractor Tracker'!$Q$18:$Q$517,$C$4)</f>
        <v>0</v>
      </c>
      <c r="M12" s="38" t="n">
        <f aca="false">L12-ROW()/10000</f>
        <v>-0.0012</v>
      </c>
    </row>
    <row r="13" customFormat="false" ht="15" hidden="false" customHeight="false" outlineLevel="0" collapsed="false">
      <c r="A13" s="15" t="s">
        <v>302</v>
      </c>
      <c r="B13" s="15"/>
      <c r="C13" s="25" t="n">
        <f aca="false">IFERROR(MEDIAN('Detractor Tracker'!$R$18:$R$517),"")</f>
        <v>6</v>
      </c>
      <c r="K13" s="24" t="str">
        <f aca="false">Lists!D10</f>
        <v>Discharge process</v>
      </c>
      <c r="L13" s="24" t="n">
        <f aca="false">COUNTIFS('Detractor Tracker'!$K$18:$K$517,K13,'Detractor Tracker'!$Q$18:$Q$517,$C$4)</f>
        <v>0</v>
      </c>
      <c r="M13" s="38" t="n">
        <f aca="false">L13-ROW()/10000</f>
        <v>-0.0013</v>
      </c>
    </row>
    <row r="14" customFormat="false" ht="15" hidden="false" customHeight="false" outlineLevel="0" collapsed="false">
      <c r="A14" s="15" t="s">
        <v>303</v>
      </c>
      <c r="B14" s="15"/>
      <c r="C14" s="18" t="n">
        <f aca="false">COUNTIFS(Responses!$Z$2:$Z$1001,"&lt;&gt;",Responses!$C$2:$C$1001,$C$4)</f>
        <v>1</v>
      </c>
      <c r="K14" s="24" t="str">
        <f aca="false">Lists!D11</f>
        <v>Appointment booking</v>
      </c>
      <c r="L14" s="24" t="n">
        <f aca="false">COUNTIFS('Detractor Tracker'!$K$18:$K$517,K14,'Detractor Tracker'!$Q$18:$Q$517,$C$4)</f>
        <v>0</v>
      </c>
      <c r="M14" s="38" t="n">
        <f aca="false">L14-ROW()/10000</f>
        <v>-0.0014</v>
      </c>
    </row>
    <row r="15" customFormat="false" ht="15" hidden="false" customHeight="false" outlineLevel="0" collapsed="false">
      <c r="K15" s="24" t="str">
        <f aca="false">Lists!D12</f>
        <v>Facilities and parking</v>
      </c>
      <c r="L15" s="24" t="n">
        <f aca="false">COUNTIFS('Detractor Tracker'!$K$18:$K$517,K15,'Detractor Tracker'!$Q$18:$Q$517,$C$4)</f>
        <v>0</v>
      </c>
      <c r="M15" s="38" t="n">
        <f aca="false">L15-ROW()/10000</f>
        <v>-0.0015</v>
      </c>
    </row>
    <row r="16" customFormat="false" ht="15" hidden="false" customHeight="false" outlineLevel="0" collapsed="false">
      <c r="A16" s="22" t="s">
        <v>304</v>
      </c>
      <c r="E16" s="22" t="s">
        <v>305</v>
      </c>
      <c r="K16" s="24" t="str">
        <f aca="false">Lists!D13</f>
        <v>Other</v>
      </c>
      <c r="L16" s="24" t="n">
        <f aca="false">COUNTIFS('Detractor Tracker'!$K$18:$K$517,K16,'Detractor Tracker'!$Q$18:$Q$517,$C$4)</f>
        <v>0</v>
      </c>
      <c r="M16" s="38" t="n">
        <f aca="false">L16-ROW()/10000</f>
        <v>-0.0016</v>
      </c>
    </row>
    <row r="17" customFormat="false" ht="15" hidden="false" customHeight="false" outlineLevel="0" collapsed="false">
      <c r="A17" s="30" t="n">
        <v>1</v>
      </c>
      <c r="B17" s="24" t="str">
        <f aca="false">IFERROR(INDEX('Driver Analysis'!$A$5:$A$17,MATCH(1,'Driver Analysis'!$F$5:$F$17,0)),"")</f>
        <v>Discharge process (IPD)</v>
      </c>
      <c r="C17" s="29" t="n">
        <f aca="false">IFERROR(INDEX('Driver Analysis'!$D$5:$D$17,MATCH(1,'Driver Analysis'!$F$5:$F$17,0)),"")</f>
        <v>3.625</v>
      </c>
      <c r="E17" s="30" t="n">
        <v>1</v>
      </c>
      <c r="F17" s="24" t="str">
        <f aca="false">IFERROR(IF(INDEX($L$5:$L$16,MATCH(LARGE($M$5:$M$16,1),$M$5:$M$16,0))=0,"",INDEX($K$5:$K$16,MATCH(LARGE($M$5:$M$16,1),$M$5:$M$16,0))),"")</f>
        <v>Waiting time</v>
      </c>
      <c r="G17" s="18" t="n">
        <f aca="false">IFERROR(IF(INDEX($L$5:$L$16,MATCH(LARGE($M$5:$M$16,1),$M$5:$M$16,0))=0,"",INDEX($L$5:$L$16,MATCH(LARGE($M$5:$M$16,1),$M$5:$M$16,0))),"")</f>
        <v>1</v>
      </c>
    </row>
    <row r="18" customFormat="false" ht="15" hidden="false" customHeight="false" outlineLevel="0" collapsed="false">
      <c r="A18" s="30" t="n">
        <v>2</v>
      </c>
      <c r="B18" s="24" t="str">
        <f aca="false">IFERROR(INDEX('Driver Analysis'!$A$5:$A$17,MATCH(2,'Driver Analysis'!$F$5:$F$17,0)),"")</f>
        <v>Discharge instructions (IPD)</v>
      </c>
      <c r="C18" s="29" t="n">
        <f aca="false">IFERROR(INDEX('Driver Analysis'!$D$5:$D$17,MATCH(2,'Driver Analysis'!$F$5:$F$17,0)),"")</f>
        <v>2.875</v>
      </c>
      <c r="E18" s="30" t="n">
        <v>2</v>
      </c>
      <c r="F18" s="24" t="str">
        <f aca="false">IFERROR(IF(INDEX($L$5:$L$16,MATCH(LARGE($M$5:$M$16,2),$M$5:$M$16,0))=0,"",INDEX($K$5:$K$16,MATCH(LARGE($M$5:$M$16,2),$M$5:$M$16,0))),"")</f>
        <v/>
      </c>
      <c r="G18" s="18" t="str">
        <f aca="false">IFERROR(IF(INDEX($L$5:$L$16,MATCH(LARGE($M$5:$M$16,2),$M$5:$M$16,0))=0,"",INDEX($L$5:$L$16,MATCH(LARGE($M$5:$M$16,2),$M$5:$M$16,0))),"")</f>
        <v/>
      </c>
    </row>
    <row r="19" customFormat="false" ht="15" hidden="false" customHeight="false" outlineLevel="0" collapsed="false">
      <c r="A19" s="30" t="n">
        <v>3</v>
      </c>
      <c r="B19" s="24" t="str">
        <f aca="false">IFERROR(INDEX('Driver Analysis'!$A$5:$A$17,MATCH(3,'Driver Analysis'!$F$5:$F$17,0)),"")</f>
        <v>Waiting time</v>
      </c>
      <c r="C19" s="29" t="n">
        <f aca="false">IFERROR(INDEX('Driver Analysis'!$D$5:$D$17,MATCH(3,'Driver Analysis'!$F$5:$F$17,0)),"")</f>
        <v>2.625</v>
      </c>
      <c r="E19" s="30" t="n">
        <v>3</v>
      </c>
      <c r="F19" s="24" t="str">
        <f aca="false">IFERROR(IF(INDEX($L$5:$L$16,MATCH(LARGE($M$5:$M$16,3),$M$5:$M$16,0))=0,"",INDEX($K$5:$K$16,MATCH(LARGE($M$5:$M$16,3),$M$5:$M$16,0))),"")</f>
        <v/>
      </c>
      <c r="G19" s="18" t="str">
        <f aca="false">IFERROR(IF(INDEX($L$5:$L$16,MATCH(LARGE($M$5:$M$16,3),$M$5:$M$16,0))=0,"",INDEX($L$5:$L$16,MATCH(LARGE($M$5:$M$16,3),$M$5:$M$16,0))),"")</f>
        <v/>
      </c>
    </row>
    <row r="21" customFormat="false" ht="15" hidden="false" customHeight="false" outlineLevel="0" collapsed="false">
      <c r="A21" s="22" t="s">
        <v>306</v>
      </c>
    </row>
    <row r="22" customFormat="false" ht="19.5" hidden="false" customHeight="true" outlineLevel="0" collapsed="false">
      <c r="A22" s="7" t="s">
        <v>90</v>
      </c>
      <c r="B22" s="7"/>
      <c r="C22" s="7" t="s">
        <v>307</v>
      </c>
      <c r="D22" s="7" t="s">
        <v>308</v>
      </c>
    </row>
    <row r="23" customFormat="false" ht="15" hidden="false" customHeight="false" outlineLevel="0" collapsed="false">
      <c r="A23" s="27" t="s">
        <v>38</v>
      </c>
      <c r="B23" s="27"/>
      <c r="C23" s="41" t="n">
        <v>4.4</v>
      </c>
      <c r="D23" s="42" t="n">
        <v>1850</v>
      </c>
    </row>
    <row r="24" customFormat="false" ht="15" hidden="false" customHeight="false" outlineLevel="0" collapsed="false">
      <c r="A24" s="27" t="s">
        <v>45</v>
      </c>
      <c r="B24" s="27"/>
      <c r="C24" s="41" t="n">
        <v>4.6</v>
      </c>
      <c r="D24" s="42" t="n">
        <v>420</v>
      </c>
    </row>
    <row r="25" customFormat="false" ht="15" hidden="false" customHeight="false" outlineLevel="0" collapsed="false">
      <c r="A25" s="27"/>
      <c r="B25" s="27"/>
      <c r="C25" s="41"/>
      <c r="D25" s="42"/>
    </row>
    <row r="27" customFormat="false" ht="15" hidden="false" customHeight="false" outlineLevel="0" collapsed="false">
      <c r="A27" s="43" t="s">
        <v>309</v>
      </c>
      <c r="B27" s="43"/>
      <c r="C27" s="43"/>
      <c r="D27" s="43" t="s">
        <v>310</v>
      </c>
      <c r="E27" s="43"/>
      <c r="F27" s="43"/>
      <c r="G27" s="43" t="s">
        <v>311</v>
      </c>
      <c r="H27" s="43"/>
      <c r="I27" s="43"/>
    </row>
    <row r="28" customFormat="false" ht="15" hidden="false" customHeight="true" outlineLevel="0" collapsed="false">
      <c r="A28" s="44" t="s">
        <v>312</v>
      </c>
      <c r="B28" s="44"/>
      <c r="C28" s="44"/>
      <c r="D28" s="44" t="s">
        <v>312</v>
      </c>
      <c r="E28" s="44"/>
      <c r="F28" s="44"/>
      <c r="G28" s="44" t="s">
        <v>312</v>
      </c>
      <c r="H28" s="44"/>
      <c r="I28" s="44"/>
    </row>
    <row r="29" customFormat="false" ht="15" hidden="false" customHeight="false" outlineLevel="0" collapsed="false">
      <c r="A29" s="44"/>
      <c r="B29" s="44"/>
      <c r="C29" s="44"/>
      <c r="D29" s="44"/>
      <c r="E29" s="44"/>
      <c r="F29" s="44"/>
      <c r="G29" s="44"/>
      <c r="H29" s="44"/>
      <c r="I29" s="44"/>
    </row>
    <row r="30" customFormat="false" ht="15" hidden="false" customHeight="false" outlineLevel="0" collapsed="false">
      <c r="A30" s="44"/>
      <c r="B30" s="44"/>
      <c r="C30" s="44"/>
      <c r="D30" s="44"/>
      <c r="E30" s="44"/>
      <c r="F30" s="44"/>
      <c r="G30" s="44"/>
      <c r="H30" s="44"/>
      <c r="I30" s="44"/>
    </row>
    <row r="31" customFormat="false" ht="15" hidden="false" customHeight="false" outlineLevel="0" collapsed="false">
      <c r="A31" s="44"/>
      <c r="B31" s="44"/>
      <c r="C31" s="44"/>
      <c r="D31" s="44"/>
      <c r="E31" s="44"/>
      <c r="F31" s="44"/>
      <c r="G31" s="44"/>
      <c r="H31" s="44"/>
      <c r="I31" s="44"/>
    </row>
    <row r="32" customFormat="false" ht="15" hidden="false" customHeight="false" outlineLevel="0" collapsed="false">
      <c r="A32" s="44"/>
      <c r="B32" s="44"/>
      <c r="C32" s="44"/>
      <c r="D32" s="44"/>
      <c r="E32" s="44"/>
      <c r="F32" s="44"/>
      <c r="G32" s="44"/>
      <c r="H32" s="44"/>
      <c r="I32" s="44"/>
    </row>
    <row r="33" customFormat="false" ht="15" hidden="false" customHeight="false" outlineLevel="0" collapsed="false">
      <c r="A33" s="44"/>
      <c r="B33" s="44"/>
      <c r="C33" s="44"/>
      <c r="D33" s="44"/>
      <c r="E33" s="44"/>
      <c r="F33" s="44"/>
      <c r="G33" s="44"/>
      <c r="H33" s="44"/>
      <c r="I33" s="44"/>
    </row>
    <row r="35" customFormat="false" ht="15" hidden="false" customHeight="false" outlineLevel="0" collapsed="false">
      <c r="A35" s="45" t="s">
        <v>22</v>
      </c>
    </row>
  </sheetData>
  <mergeCells count="19"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22:B22"/>
    <mergeCell ref="A23:B23"/>
    <mergeCell ref="A24:B24"/>
    <mergeCell ref="A25:B25"/>
    <mergeCell ref="A27:C27"/>
    <mergeCell ref="D27:F27"/>
    <mergeCell ref="G27:I27"/>
    <mergeCell ref="A28:C33"/>
    <mergeCell ref="D28:F33"/>
    <mergeCell ref="G28:I33"/>
  </mergeCells>
  <dataValidations count="1">
    <dataValidation allowBlank="false" errorStyle="stop" operator="between" showDropDown="false" showErrorMessage="false" showInputMessage="false" sqref="C4" type="list">
      <formula1>'By Month'!$A$5:$A$16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Template by Gaurav Phogat, gauravphogat.com&amp;R&amp;8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2026-10-06T16:43:32Z</dcterms:created>
  <dc:creator>openpyxl</dc:creator>
  <dc:description/>
  <dc:language>en-US</dc:language>
  <cp:lastModifiedBy/>
  <dcterms:modified xsi:type="dcterms:W3CDTF">2026-10-06T16:43:36Z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